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4"/>
  <workbookPr/>
  <mc:AlternateContent xmlns:mc="http://schemas.openxmlformats.org/markup-compatibility/2006">
    <mc:Choice Requires="x15">
      <x15ac:absPath xmlns:x15ac="http://schemas.microsoft.com/office/spreadsheetml/2010/11/ac" url="/Users/maria/Maria/DMP1_manuscript/submissions/nat_com/"/>
    </mc:Choice>
  </mc:AlternateContent>
  <xr:revisionPtr revIDLastSave="0" documentId="13_ncr:1_{93A479BB-73A1-4949-BA1D-738BDC44CC1E}" xr6:coauthVersionLast="47" xr6:coauthVersionMax="47" xr10:uidLastSave="{00000000-0000-0000-0000-000000000000}"/>
  <bookViews>
    <workbookView xWindow="0" yWindow="500" windowWidth="28800" windowHeight="15120" tabRatio="783" firstSheet="36" activeTab="41" xr2:uid="{00000000-000D-0000-FFFF-FFFF00000000}"/>
  </bookViews>
  <sheets>
    <sheet name="Figure_1b" sheetId="2" r:id="rId1"/>
    <sheet name="Figure_1f" sheetId="1" r:id="rId2"/>
    <sheet name="Figure_1g" sheetId="3" r:id="rId3"/>
    <sheet name="Figure_1j" sheetId="4" r:id="rId4"/>
    <sheet name="Figure_2b" sheetId="5" r:id="rId5"/>
    <sheet name="Figure_2d" sheetId="6" r:id="rId6"/>
    <sheet name="Figure_2f" sheetId="7" r:id="rId7"/>
    <sheet name="Figure_2g" sheetId="8" r:id="rId8"/>
    <sheet name="Figure_2i" sheetId="9" r:id="rId9"/>
    <sheet name="Figure_2j" sheetId="10" r:id="rId10"/>
    <sheet name="FIgure_2k" sheetId="11" r:id="rId11"/>
    <sheet name="Figure_2l" sheetId="12" r:id="rId12"/>
    <sheet name="Figure_2n" sheetId="13" r:id="rId13"/>
    <sheet name="Figure_2o" sheetId="14" r:id="rId14"/>
    <sheet name="Figure_3a" sheetId="15" r:id="rId15"/>
    <sheet name="Figure_3b" sheetId="16" r:id="rId16"/>
    <sheet name="Figure_3c" sheetId="17" r:id="rId17"/>
    <sheet name="Figure_3e" sheetId="18" r:id="rId18"/>
    <sheet name="Figure_3f" sheetId="19" r:id="rId19"/>
    <sheet name="Figure_3j" sheetId="20" r:id="rId20"/>
    <sheet name="Figure_3k" sheetId="21" r:id="rId21"/>
    <sheet name="Figure_4b" sheetId="22" r:id="rId22"/>
    <sheet name="Figure_4c" sheetId="23" r:id="rId23"/>
    <sheet name="Figure_4d" sheetId="24" r:id="rId24"/>
    <sheet name="Figure_5b" sheetId="25" r:id="rId25"/>
    <sheet name="Figure_5e" sheetId="26" r:id="rId26"/>
    <sheet name="Figure_6b" sheetId="27" r:id="rId27"/>
    <sheet name="Figure_6c" sheetId="28" r:id="rId28"/>
    <sheet name="Figure_6e" sheetId="29" r:id="rId29"/>
    <sheet name="Figure_6f" sheetId="30" r:id="rId30"/>
    <sheet name="Figure_6h" sheetId="31" r:id="rId31"/>
    <sheet name="Figure_6i" sheetId="32" r:id="rId32"/>
    <sheet name="Ext_data_Fig2d" sheetId="33" r:id="rId33"/>
    <sheet name="Ext_data_Fig_2e" sheetId="34" r:id="rId34"/>
    <sheet name="Ext_data_Fig_2g" sheetId="35" r:id="rId35"/>
    <sheet name="Ext_data_Fig_3b" sheetId="36" r:id="rId36"/>
    <sheet name="Ext_data_Fig_4b" sheetId="38" r:id="rId37"/>
    <sheet name="Ext_data_Fig_4c" sheetId="37" r:id="rId38"/>
    <sheet name="Ext_data_Fig_4d" sheetId="41" r:id="rId39"/>
    <sheet name="Ext_data_Fig_4h" sheetId="39" r:id="rId40"/>
    <sheet name="Ext_data_Fig_4i" sheetId="40" r:id="rId41"/>
    <sheet name="Ext_data_Fig_6b" sheetId="42" r:id="rId42"/>
    <sheet name="Ext_data Fig_6d" sheetId="43" r:id="rId43"/>
    <sheet name="Ext_data_Fig_6e" sheetId="44" r:id="rId44"/>
    <sheet name="Ext_data Fig_6j" sheetId="45" r:id="rId45"/>
    <sheet name="Ext_data_Fig_6k" sheetId="46" r:id="rId46"/>
    <sheet name="Ext_data_Fig_8a" sheetId="47" r:id="rId47"/>
    <sheet name="Ext_data Fig_8b" sheetId="48" r:id="rId48"/>
    <sheet name="Ext_data Fig_8c" sheetId="49" r:id="rId49"/>
    <sheet name="Ext_data_Fig_8d" sheetId="50" r:id="rId50"/>
    <sheet name="Ext_data_Fig_8e" sheetId="51" r:id="rId51"/>
    <sheet name="Ext_data_Fig_8f" sheetId="52" r:id="rId52"/>
    <sheet name="Ext_data Fig_8g" sheetId="53" r:id="rId53"/>
    <sheet name="Ext_data_Fig_8i" sheetId="54" r:id="rId54"/>
    <sheet name="Ext_data_Fig_8k" sheetId="55" r:id="rId55"/>
    <sheet name="Ext_data_Fig_8l" sheetId="56" r:id="rId56"/>
    <sheet name="Ext_data_Fig_8m" sheetId="57" r:id="rId57"/>
    <sheet name="Ext_data_Fig_8n" sheetId="58" r:id="rId58"/>
    <sheet name="Ext_data_Fig_8p" sheetId="59" r:id="rId59"/>
    <sheet name="Ext_data_Fig_8q" sheetId="60" r:id="rId60"/>
  </sheets>
  <definedNames>
    <definedName name="emcn_norm_area_Image" localSheetId="4">Figure_2b!$E$1:$I$69</definedName>
    <definedName name="ex111_Image" localSheetId="59">Ext_data_Fig_8q!$I$1:$L$12</definedName>
    <definedName name="ex69_dmp1_Image" localSheetId="25">Figure_5e!$P$1:$S$17</definedName>
    <definedName name="ex69_fam20c_m1_4_Image" localSheetId="25">Figure_5e!$V$1:$Z$9</definedName>
    <definedName name="ex76_Image" localSheetId="25">Figure_5e!#REF!</definedName>
    <definedName name="ex76_Image_1" localSheetId="25">Figure_5e!$Q$18:$S$33</definedName>
    <definedName name="ex76_Image_2" localSheetId="25">Figure_5e!#REF!</definedName>
    <definedName name="ex81_of_length" localSheetId="6">Figure_2f!$F$1:$H$16</definedName>
    <definedName name="fam20c_Image_1" localSheetId="25">Figure_5e!$G$1:$K$10</definedName>
    <definedName name="only_po1Image" localSheetId="3">Figure_1j!#REF!</definedName>
    <definedName name="pVEGFR2_correct_norm_area_Image_1" localSheetId="14">Figure_3a!$F$1:$G$57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60" l="1"/>
  <c r="R12" i="60" s="1"/>
  <c r="O12" i="60"/>
  <c r="Q12" i="60" s="1"/>
  <c r="P11" i="60"/>
  <c r="R11" i="60" s="1"/>
  <c r="O11" i="60"/>
  <c r="Q11" i="60" s="1"/>
  <c r="N9" i="60"/>
  <c r="P9" i="60" s="1"/>
  <c r="R9" i="60" s="1"/>
  <c r="M9" i="60"/>
  <c r="O9" i="60" s="1"/>
  <c r="Q9" i="60" s="1"/>
  <c r="N6" i="60"/>
  <c r="P6" i="60" s="1"/>
  <c r="R6" i="60" s="1"/>
  <c r="M6" i="60"/>
  <c r="O6" i="60" s="1"/>
  <c r="Q6" i="60" s="1"/>
  <c r="N4" i="60"/>
  <c r="M4" i="60"/>
  <c r="Q3" i="60"/>
  <c r="P3" i="60"/>
  <c r="R3" i="60" s="1"/>
  <c r="O3" i="60"/>
  <c r="P2" i="60"/>
  <c r="R2" i="60" s="1"/>
  <c r="O2" i="60"/>
  <c r="Q2" i="60" s="1"/>
  <c r="P8" i="60" l="1"/>
  <c r="R8" i="60" s="1"/>
  <c r="P4" i="60"/>
  <c r="R4" i="60" s="1"/>
  <c r="O8" i="60"/>
  <c r="Q8" i="60" s="1"/>
  <c r="O4" i="60"/>
  <c r="Q4" i="60" s="1"/>
  <c r="H33" i="26" l="1"/>
  <c r="L33" i="26" s="1"/>
  <c r="M32" i="26" s="1"/>
  <c r="H32" i="26"/>
  <c r="L32" i="26" s="1"/>
  <c r="H31" i="26"/>
  <c r="L31" i="26"/>
  <c r="H30" i="26"/>
  <c r="L30" i="26"/>
  <c r="M30" i="26" s="1"/>
  <c r="H29" i="26"/>
  <c r="L29" i="26" s="1"/>
  <c r="H28" i="26"/>
  <c r="L28" i="26" s="1"/>
  <c r="H27" i="26"/>
  <c r="L27" i="26"/>
  <c r="M26" i="26" s="1"/>
  <c r="H26" i="26"/>
  <c r="L26" i="26"/>
  <c r="W9" i="26"/>
  <c r="AA9" i="26" s="1"/>
  <c r="AB8" i="26" s="1"/>
  <c r="W8" i="26"/>
  <c r="W7" i="26"/>
  <c r="W6" i="26"/>
  <c r="W5" i="26"/>
  <c r="W4" i="26"/>
  <c r="W3" i="26"/>
  <c r="W2" i="26"/>
  <c r="AA8" i="26"/>
  <c r="AA7" i="26"/>
  <c r="AB6" i="26" s="1"/>
  <c r="AA6" i="26"/>
  <c r="AA5" i="26"/>
  <c r="AA4" i="26"/>
  <c r="AB4" i="26"/>
  <c r="AA3" i="26"/>
  <c r="AA2" i="26"/>
  <c r="AB2" i="26" s="1"/>
  <c r="H25" i="26"/>
  <c r="L25" i="26" s="1"/>
  <c r="M24" i="26" s="1"/>
  <c r="H24" i="26"/>
  <c r="L24" i="26" s="1"/>
  <c r="H23" i="26"/>
  <c r="L23" i="26"/>
  <c r="H22" i="26"/>
  <c r="L22" i="26" s="1"/>
  <c r="H21" i="26"/>
  <c r="L21" i="26" s="1"/>
  <c r="M20" i="26" s="1"/>
  <c r="H20" i="26"/>
  <c r="L20" i="26" s="1"/>
  <c r="H19" i="26"/>
  <c r="L19" i="26" s="1"/>
  <c r="M18" i="26" s="1"/>
  <c r="H18" i="26"/>
  <c r="L18" i="26"/>
  <c r="H17" i="26"/>
  <c r="L17" i="26" s="1"/>
  <c r="H16" i="26"/>
  <c r="L16" i="26" s="1"/>
  <c r="H15" i="26"/>
  <c r="L15" i="26" s="1"/>
  <c r="M14" i="26" s="1"/>
  <c r="H14" i="26"/>
  <c r="L14" i="26" s="1"/>
  <c r="H13" i="26"/>
  <c r="L13" i="26" s="1"/>
  <c r="H12" i="26"/>
  <c r="L12" i="26" s="1"/>
  <c r="H11" i="26"/>
  <c r="L11" i="26" s="1"/>
  <c r="M10" i="26" s="1"/>
  <c r="H10" i="26"/>
  <c r="L10" i="26" s="1"/>
  <c r="T33" i="26"/>
  <c r="U32" i="26" s="1"/>
  <c r="T32" i="26"/>
  <c r="T31" i="26"/>
  <c r="T30" i="26"/>
  <c r="U30" i="26"/>
  <c r="T29" i="26"/>
  <c r="T28" i="26"/>
  <c r="U28" i="26" s="1"/>
  <c r="T27" i="26"/>
  <c r="U26" i="26" s="1"/>
  <c r="T26" i="26"/>
  <c r="S25" i="26"/>
  <c r="T24" i="26" s="1"/>
  <c r="S24" i="26"/>
  <c r="S23" i="26"/>
  <c r="S22" i="26"/>
  <c r="T22" i="26"/>
  <c r="S21" i="26"/>
  <c r="S20" i="26"/>
  <c r="T20" i="26"/>
  <c r="S19" i="26"/>
  <c r="T18" i="26" s="1"/>
  <c r="S18" i="26"/>
  <c r="H2" i="26"/>
  <c r="L2" i="26" s="1"/>
  <c r="H3" i="26"/>
  <c r="H4" i="26"/>
  <c r="H5" i="26"/>
  <c r="H6" i="26"/>
  <c r="H7" i="26"/>
  <c r="H8" i="26"/>
  <c r="H9" i="26"/>
  <c r="L9" i="26" s="1"/>
  <c r="M8" i="26" s="1"/>
  <c r="L8" i="26"/>
  <c r="L7" i="26"/>
  <c r="M6" i="26" s="1"/>
  <c r="L6" i="26"/>
  <c r="L5" i="26"/>
  <c r="L4" i="26"/>
  <c r="M4" i="26" s="1"/>
  <c r="L3" i="26"/>
  <c r="M2" i="26" s="1"/>
  <c r="S17" i="26"/>
  <c r="T16" i="26" s="1"/>
  <c r="S16" i="26"/>
  <c r="S15" i="26"/>
  <c r="S14" i="26"/>
  <c r="T14" i="26" s="1"/>
  <c r="S13" i="26"/>
  <c r="S12" i="26"/>
  <c r="T12" i="26"/>
  <c r="S11" i="26"/>
  <c r="T10" i="26" s="1"/>
  <c r="S10" i="26"/>
  <c r="S9" i="26"/>
  <c r="T8" i="26" s="1"/>
  <c r="S8" i="26"/>
  <c r="S7" i="26"/>
  <c r="S6" i="26"/>
  <c r="T6" i="26" s="1"/>
  <c r="S5" i="26"/>
  <c r="S4" i="26"/>
  <c r="T4" i="26"/>
  <c r="S3" i="26"/>
  <c r="T2" i="26" s="1"/>
  <c r="S2" i="26"/>
  <c r="I4" i="25"/>
  <c r="I3" i="25"/>
  <c r="I2" i="25"/>
  <c r="I6" i="25"/>
  <c r="I5" i="25"/>
  <c r="M6" i="25"/>
  <c r="M7" i="25"/>
  <c r="M2" i="25"/>
  <c r="M3" i="25"/>
  <c r="M4" i="25"/>
  <c r="M5" i="25"/>
  <c r="G3" i="21"/>
  <c r="J3" i="21" s="1"/>
  <c r="G2" i="21"/>
  <c r="G4" i="21"/>
  <c r="J4" i="21"/>
  <c r="G5" i="21"/>
  <c r="J5" i="21" s="1"/>
  <c r="J2" i="21"/>
  <c r="H2" i="21"/>
  <c r="H5" i="21"/>
  <c r="K5" i="21" s="1"/>
  <c r="H4" i="21"/>
  <c r="K4" i="21" s="1"/>
  <c r="M4" i="21" s="1"/>
  <c r="L4" i="21"/>
  <c r="H3" i="21"/>
  <c r="K3" i="21" s="1"/>
  <c r="K2" i="21"/>
  <c r="M2" i="21" s="1"/>
  <c r="L2" i="21"/>
  <c r="I62" i="15"/>
  <c r="I61" i="15"/>
  <c r="I60" i="15"/>
  <c r="I59" i="15"/>
  <c r="I52" i="15"/>
  <c r="I51" i="15"/>
  <c r="I50" i="15"/>
  <c r="I49" i="15"/>
  <c r="I48" i="15"/>
  <c r="I38" i="15"/>
  <c r="I37" i="15"/>
  <c r="I36" i="15"/>
  <c r="I35" i="15"/>
  <c r="I34" i="15"/>
  <c r="I33" i="15"/>
  <c r="I23" i="15"/>
  <c r="I22" i="15"/>
  <c r="I21" i="15"/>
  <c r="I20" i="15"/>
  <c r="I19" i="15"/>
  <c r="I18" i="15"/>
  <c r="I17" i="15"/>
  <c r="I8" i="15"/>
  <c r="I7" i="15"/>
  <c r="I6" i="15"/>
  <c r="I5" i="15"/>
  <c r="I4" i="15"/>
  <c r="I3" i="15"/>
  <c r="I2" i="15"/>
  <c r="K76" i="5"/>
  <c r="M76" i="5" s="1"/>
  <c r="O76" i="5" s="1"/>
  <c r="L76" i="5"/>
  <c r="N76" i="5"/>
  <c r="K75" i="5"/>
  <c r="M75" i="5" s="1"/>
  <c r="O75" i="5" s="1"/>
  <c r="L75" i="5"/>
  <c r="N75" i="5"/>
  <c r="K74" i="5"/>
  <c r="M74" i="5"/>
  <c r="L74" i="5"/>
  <c r="N74" i="5" s="1"/>
  <c r="K73" i="5"/>
  <c r="M73" i="5" s="1"/>
  <c r="L73" i="5"/>
  <c r="N73" i="5" s="1"/>
  <c r="K72" i="5"/>
  <c r="M72" i="5" s="1"/>
  <c r="O72" i="5" s="1"/>
  <c r="L72" i="5"/>
  <c r="N72" i="5"/>
  <c r="K71" i="5"/>
  <c r="M71" i="5" s="1"/>
  <c r="O71" i="5" s="1"/>
  <c r="L71" i="5"/>
  <c r="N71" i="5" s="1"/>
  <c r="K63" i="5"/>
  <c r="M63" i="5"/>
  <c r="L63" i="5"/>
  <c r="N63" i="5" s="1"/>
  <c r="K62" i="5"/>
  <c r="M62" i="5" s="1"/>
  <c r="O62" i="5" s="1"/>
  <c r="L62" i="5"/>
  <c r="N62" i="5" s="1"/>
  <c r="K61" i="5"/>
  <c r="M61" i="5" s="1"/>
  <c r="O61" i="5" s="1"/>
  <c r="L61" i="5"/>
  <c r="N61" i="5"/>
  <c r="K60" i="5"/>
  <c r="M60" i="5" s="1"/>
  <c r="L60" i="5"/>
  <c r="N60" i="5" s="1"/>
  <c r="K59" i="5"/>
  <c r="M59" i="5"/>
  <c r="O59" i="5" s="1"/>
  <c r="L59" i="5"/>
  <c r="N59" i="5" s="1"/>
  <c r="K58" i="5"/>
  <c r="M58" i="5" s="1"/>
  <c r="L58" i="5"/>
  <c r="N58" i="5" s="1"/>
  <c r="K44" i="5"/>
  <c r="M44" i="5" s="1"/>
  <c r="O44" i="5" s="1"/>
  <c r="L44" i="5"/>
  <c r="N44" i="5"/>
  <c r="K43" i="5"/>
  <c r="M43" i="5" s="1"/>
  <c r="O43" i="5" s="1"/>
  <c r="L43" i="5"/>
  <c r="N43" i="5" s="1"/>
  <c r="K42" i="5"/>
  <c r="M42" i="5"/>
  <c r="L42" i="5"/>
  <c r="N42" i="5" s="1"/>
  <c r="K41" i="5"/>
  <c r="M41" i="5" s="1"/>
  <c r="O41" i="5" s="1"/>
  <c r="L41" i="5"/>
  <c r="N41" i="5" s="1"/>
  <c r="K40" i="5"/>
  <c r="M40" i="5" s="1"/>
  <c r="O40" i="5" s="1"/>
  <c r="L40" i="5"/>
  <c r="N40" i="5"/>
  <c r="K39" i="5"/>
  <c r="M39" i="5" s="1"/>
  <c r="L39" i="5"/>
  <c r="N39" i="5" s="1"/>
  <c r="K38" i="5"/>
  <c r="M38" i="5"/>
  <c r="O38" i="5" s="1"/>
  <c r="L38" i="5"/>
  <c r="N38" i="5" s="1"/>
  <c r="K37" i="5"/>
  <c r="M37" i="5" s="1"/>
  <c r="O37" i="5" s="1"/>
  <c r="L37" i="5"/>
  <c r="N37" i="5"/>
  <c r="K36" i="5"/>
  <c r="M36" i="5" s="1"/>
  <c r="O36" i="5" s="1"/>
  <c r="L36" i="5"/>
  <c r="N36" i="5"/>
  <c r="K35" i="5"/>
  <c r="M35" i="5"/>
  <c r="L35" i="5"/>
  <c r="N35" i="5" s="1"/>
  <c r="K34" i="5"/>
  <c r="M34" i="5"/>
  <c r="O34" i="5" s="1"/>
  <c r="L34" i="5"/>
  <c r="N34" i="5" s="1"/>
  <c r="K33" i="5"/>
  <c r="M33" i="5" s="1"/>
  <c r="O33" i="5" s="1"/>
  <c r="L33" i="5"/>
  <c r="N33" i="5"/>
  <c r="K23" i="5"/>
  <c r="M23" i="5" s="1"/>
  <c r="L23" i="5"/>
  <c r="N23" i="5" s="1"/>
  <c r="K22" i="5"/>
  <c r="M22" i="5"/>
  <c r="L22" i="5"/>
  <c r="N22" i="5" s="1"/>
  <c r="K21" i="5"/>
  <c r="M21" i="5" s="1"/>
  <c r="L21" i="5"/>
  <c r="N21" i="5" s="1"/>
  <c r="K20" i="5"/>
  <c r="M20" i="5" s="1"/>
  <c r="O20" i="5" s="1"/>
  <c r="L20" i="5"/>
  <c r="N20" i="5" s="1"/>
  <c r="K19" i="5"/>
  <c r="M19" i="5" s="1"/>
  <c r="L19" i="5"/>
  <c r="N19" i="5" s="1"/>
  <c r="K18" i="5"/>
  <c r="M18" i="5" s="1"/>
  <c r="O18" i="5" s="1"/>
  <c r="L18" i="5"/>
  <c r="N18" i="5" s="1"/>
  <c r="K17" i="5"/>
  <c r="M17" i="5" s="1"/>
  <c r="L17" i="5"/>
  <c r="N17" i="5" s="1"/>
  <c r="K8" i="5"/>
  <c r="M8" i="5" s="1"/>
  <c r="O8" i="5" s="1"/>
  <c r="L8" i="5"/>
  <c r="N8" i="5" s="1"/>
  <c r="K7" i="5"/>
  <c r="M7" i="5"/>
  <c r="O7" i="5" s="1"/>
  <c r="L7" i="5"/>
  <c r="N7" i="5"/>
  <c r="K6" i="5"/>
  <c r="M6" i="5" s="1"/>
  <c r="L6" i="5"/>
  <c r="N6" i="5" s="1"/>
  <c r="K5" i="5"/>
  <c r="M5" i="5"/>
  <c r="L5" i="5"/>
  <c r="N5" i="5" s="1"/>
  <c r="K4" i="5"/>
  <c r="M4" i="5" s="1"/>
  <c r="O4" i="5" s="1"/>
  <c r="L4" i="5"/>
  <c r="N4" i="5" s="1"/>
  <c r="K3" i="5"/>
  <c r="M3" i="5" s="1"/>
  <c r="O3" i="5" s="1"/>
  <c r="L3" i="5"/>
  <c r="N3" i="5"/>
  <c r="K2" i="5"/>
  <c r="M2" i="5" s="1"/>
  <c r="O2" i="5" s="1"/>
  <c r="L2" i="5"/>
  <c r="N2" i="5" s="1"/>
  <c r="G38" i="3"/>
  <c r="G37" i="3"/>
  <c r="G36" i="3"/>
  <c r="G35" i="3"/>
  <c r="G34" i="3"/>
  <c r="G33" i="3"/>
  <c r="G31" i="3"/>
  <c r="G30" i="3"/>
  <c r="G29" i="3"/>
  <c r="G28" i="3"/>
  <c r="G27" i="3"/>
  <c r="G25" i="3"/>
  <c r="G24" i="3"/>
  <c r="G23" i="3"/>
  <c r="G22" i="3"/>
  <c r="G21" i="3"/>
  <c r="G20" i="3"/>
  <c r="G19" i="3"/>
  <c r="G18" i="3"/>
  <c r="G17" i="3"/>
  <c r="G16" i="3"/>
  <c r="G14" i="3"/>
  <c r="G13" i="3"/>
  <c r="G12" i="3"/>
  <c r="G11" i="3"/>
  <c r="G10" i="3"/>
  <c r="G8" i="3"/>
  <c r="G7" i="3"/>
  <c r="G6" i="3"/>
  <c r="G5" i="3"/>
  <c r="G4" i="3"/>
  <c r="G3" i="3"/>
  <c r="G2" i="3"/>
  <c r="O4" i="7"/>
  <c r="Q4" i="7" s="1"/>
  <c r="P22" i="7"/>
  <c r="R22" i="7" s="1"/>
  <c r="O22" i="7"/>
  <c r="Q22" i="7" s="1"/>
  <c r="P21" i="7"/>
  <c r="R21" i="7" s="1"/>
  <c r="O21" i="7"/>
  <c r="Q21" i="7" s="1"/>
  <c r="P20" i="7"/>
  <c r="R20" i="7" s="1"/>
  <c r="O20" i="7"/>
  <c r="Q20" i="7" s="1"/>
  <c r="P19" i="7"/>
  <c r="R19" i="7" s="1"/>
  <c r="O19" i="7"/>
  <c r="Q19" i="7" s="1"/>
  <c r="P18" i="7"/>
  <c r="R18" i="7" s="1"/>
  <c r="O18" i="7"/>
  <c r="Q18" i="7" s="1"/>
  <c r="P17" i="7"/>
  <c r="R17" i="7" s="1"/>
  <c r="O17" i="7"/>
  <c r="Q17" i="7" s="1"/>
  <c r="O9" i="7"/>
  <c r="Q9" i="7" s="1"/>
  <c r="P8" i="7"/>
  <c r="R8" i="7" s="1"/>
  <c r="O8" i="7"/>
  <c r="Q8" i="7" s="1"/>
  <c r="P7" i="7"/>
  <c r="R7" i="7" s="1"/>
  <c r="O7" i="7"/>
  <c r="Q7" i="7" s="1"/>
  <c r="P6" i="7"/>
  <c r="R6" i="7" s="1"/>
  <c r="O6" i="7"/>
  <c r="Q6" i="7" s="1"/>
  <c r="P5" i="7"/>
  <c r="R5" i="7" s="1"/>
  <c r="O5" i="7"/>
  <c r="Q5" i="7" s="1"/>
  <c r="P4" i="7"/>
  <c r="R4" i="7" s="1"/>
  <c r="P3" i="7"/>
  <c r="R3" i="7" s="1"/>
  <c r="O3" i="7"/>
  <c r="Q3" i="7" s="1"/>
  <c r="P2" i="7"/>
  <c r="R2" i="7" s="1"/>
  <c r="O2" i="7"/>
  <c r="Q2" i="7" s="1"/>
  <c r="L3" i="21" l="1"/>
  <c r="M3" i="21"/>
  <c r="O6" i="5"/>
  <c r="O19" i="5"/>
  <c r="O42" i="5"/>
  <c r="O63" i="5"/>
  <c r="O5" i="5"/>
  <c r="O23" i="5"/>
  <c r="O35" i="5"/>
  <c r="O39" i="5"/>
  <c r="O60" i="5"/>
  <c r="M12" i="26"/>
  <c r="M16" i="26"/>
  <c r="M28" i="26"/>
  <c r="L5" i="21"/>
  <c r="M5" i="21" s="1"/>
  <c r="O17" i="5"/>
  <c r="O21" i="5"/>
  <c r="O58" i="5"/>
  <c r="O73" i="5"/>
  <c r="M22" i="26"/>
  <c r="O22" i="5"/>
  <c r="O74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emcn_norm_area_Image" type="6" refreshedVersion="0" background="1" saveData="1">
    <textPr fileType="mac" sourceFile="/Volumes/AG_Loehning/Maria.Dzamukova/Experiments/quantification_histology/Emcn/emcn_norm_area_Image.csv" decimal="," thousands=" " comma="1">
      <textFields count="5">
        <textField/>
        <textField/>
        <textField/>
        <textField/>
        <textField/>
      </textFields>
    </textPr>
  </connection>
  <connection id="2" xr16:uid="{00000000-0015-0000-FFFF-FFFF01000000}" name="ex111_Image" type="6" refreshedVersion="6" background="1" saveData="1">
    <textPr sourceFile="/Volumes/AG_Loehning/Maria.Dzamukova/Experiments/Ex111_Piezo1_centrifugation/cell_profiler/ex111_Image.csv" decimal="," thousands=" " comma="1">
      <textFields count="5">
        <textField/>
        <textField/>
        <textField/>
        <textField/>
        <textField/>
      </textFields>
    </textPr>
  </connection>
  <connection id="3" xr16:uid="{00000000-0015-0000-FFFF-FFFF02000000}" name="ex69_dmp1_Image" type="6" refreshedVersion="0" background="1" saveData="1">
    <textPr fileType="mac" sourceFile="/Volumes/AG_Loehning/Maria.Dzamukova/Experiments/Ex69_double_neurectomy/cell_profiler/ex69_dmp1_Image.csv" thousands=" " comma="1">
      <textFields count="6">
        <textField/>
        <textField/>
        <textField/>
        <textField/>
        <textField/>
        <textField/>
      </textFields>
    </textPr>
  </connection>
  <connection id="4" xr16:uid="{00000000-0015-0000-FFFF-FFFF03000000}" name="ex69_fam20c_m1-4_Image" type="6" refreshedVersion="0" background="1" saveData="1">
    <textPr fileType="mac" sourceFile="/Volumes/AG_Loehning/Maria.Dzamukova/Experiments/Ex69_double_neurectomy/cell_profiler/ex69_fam20c_m1-4_Image.csv" decimal="," thousands=" " comma="1">
      <textFields count="6">
        <textField/>
        <textField/>
        <textField/>
        <textField/>
        <textField/>
        <textField/>
      </textFields>
    </textPr>
  </connection>
  <connection id="5" xr16:uid="{00000000-0015-0000-FFFF-FFFF04000000}" name="ex76_Image1" type="6" refreshedVersion="0" background="1" saveData="1">
    <textPr fileType="mac" sourceFile="/Volumes/AG_Loehning/Maria.Dzamukova/Experiments/Ex76_repetion_double_neurectomy/cell_profiler/ex76_Image.csv" decimal="," thousands=" " comma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xr16:uid="{00000000-0015-0000-FFFF-FFFF05000000}" name="ex81_of_length" type="6" refreshedVersion="0" background="1" saveData="1">
    <textPr fileType="mac" sourceFile="/Volumes/AG_Loehning/Maria.Dzamukova/Experiments/ex92_methaphysis_diametr_ind_dmp1_del/imagej/ex81_of_length.csv" decimal="," thousands=" " comma="1">
      <textFields count="7">
        <textField/>
        <textField/>
        <textField/>
        <textField/>
        <textField/>
        <textField/>
        <textField/>
      </textFields>
    </textPr>
  </connection>
  <connection id="7" xr16:uid="{00000000-0015-0000-FFFF-FFFF06000000}" name="fam20c_Image" type="6" refreshedVersion="0" background="1" saveData="1">
    <textPr fileType="mac" sourceFile="/Volumes/AG_Loehning/Maria.Dzamukova/Experiments/Ex69_double_neurectomy/cell_profiler/fam20c_Image.csv" decimal="," thousands=" " comma="1">
      <textFields count="7">
        <textField/>
        <textField/>
        <textField/>
        <textField/>
        <textField/>
        <textField/>
        <textField/>
      </textFields>
    </textPr>
  </connection>
  <connection id="8" xr16:uid="{00000000-0015-0000-FFFF-FFFF07000000}" name="pVEGFR2_correct_norm_area_Image" type="6" refreshedVersion="0" background="1" saveData="1">
    <textPr fileType="mac" sourceFile="/Volumes/AG_Loehning/Maria.Dzamukova/Experiments/quantification_histology/pVEGFR2/pVEGFR2_correct_norm_area_Image.csv" decimal="," thousands=" 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<sst xmlns="http://schemas.openxmlformats.org/spreadsheetml/2006/main" count="605" uniqueCount="421">
  <si>
    <t>Figure 1f</t>
  </si>
  <si>
    <t>4 wk</t>
  </si>
  <si>
    <t>6 wk</t>
  </si>
  <si>
    <t>5 wk</t>
  </si>
  <si>
    <t>5.5-6 wk</t>
  </si>
  <si>
    <t>8 wk</t>
  </si>
  <si>
    <t>12 wk</t>
  </si>
  <si>
    <t>Centre</t>
  </si>
  <si>
    <t>Periphery</t>
  </si>
  <si>
    <t>Juvenile</t>
  </si>
  <si>
    <t>Adult</t>
  </si>
  <si>
    <t>Figure 1b</t>
  </si>
  <si>
    <t>Log2 transformed normalized read counts</t>
  </si>
  <si>
    <t>Figure 1g</t>
  </si>
  <si>
    <t>% in the centre to the total</t>
  </si>
  <si>
    <t>Figure 1j</t>
  </si>
  <si>
    <t>Age</t>
  </si>
  <si>
    <t>3wk</t>
  </si>
  <si>
    <t>4wk</t>
  </si>
  <si>
    <t>5wk</t>
  </si>
  <si>
    <t>5.5wk</t>
  </si>
  <si>
    <t>7wk</t>
  </si>
  <si>
    <t>12wk</t>
  </si>
  <si>
    <t>Count_centre</t>
  </si>
  <si>
    <t>Count_periphery</t>
  </si>
  <si>
    <t>Figure 2b</t>
  </si>
  <si>
    <t>%_EMCN_middle</t>
  </si>
  <si>
    <t>%_EMCN_centre</t>
  </si>
  <si>
    <t>7-8 wk</t>
  </si>
  <si>
    <t>12-15 wk</t>
  </si>
  <si>
    <t>Control</t>
  </si>
  <si>
    <t>Dmp1iΔOB</t>
  </si>
  <si>
    <t>Figure 2d</t>
  </si>
  <si>
    <t>Intensity in the centre (au)</t>
  </si>
  <si>
    <t>Figure 2f</t>
  </si>
  <si>
    <t>Calculation</t>
  </si>
  <si>
    <t xml:space="preserve"> </t>
  </si>
  <si>
    <t>Label</t>
  </si>
  <si>
    <t>OF_Length</t>
  </si>
  <si>
    <t>Control - OF (µm)</t>
  </si>
  <si>
    <t>Dmp1-del -OF (µm)</t>
  </si>
  <si>
    <t>Control - femur (mm)</t>
  </si>
  <si>
    <t>Dmp1-del - femur (mm)</t>
  </si>
  <si>
    <t>Mouse ID (Control)</t>
  </si>
  <si>
    <t>Mouse ID (Dmp1-del)</t>
  </si>
  <si>
    <t>Control - OF (mm)</t>
  </si>
  <si>
    <t>Dmp1-del -OF (mm)</t>
  </si>
  <si>
    <t xml:space="preserve">Control- ratio </t>
  </si>
  <si>
    <t>Dmp1-del - ratio</t>
  </si>
  <si>
    <t>_13752_7-1,tif:1390-0705</t>
  </si>
  <si>
    <t>_13753_7-1,tif:1623-0615</t>
  </si>
  <si>
    <t>_13755_7-1,tif:1344-0742</t>
  </si>
  <si>
    <t>_13756_7-1,tif:1381-0615</t>
  </si>
  <si>
    <t>_13757_5-1,tif:1290-0597</t>
  </si>
  <si>
    <t>_13758_5-1,tif:1324-0522</t>
  </si>
  <si>
    <t>_13759_5-1,tif:1518-0556</t>
  </si>
  <si>
    <t>_13760_7-1,tif:1587-0444</t>
  </si>
  <si>
    <t>_13761_6-1,tif:1837-0523</t>
  </si>
  <si>
    <t>_13762_6-1,tif:1522-0643</t>
  </si>
  <si>
    <t>_13763_9-1,tif:1350-0634</t>
  </si>
  <si>
    <t>_13764_8-1,tif:1651-0490</t>
  </si>
  <si>
    <t>_13766_7-1,tif:1561-0585</t>
  </si>
  <si>
    <t>_13767_8-1,tif:1900-0592</t>
  </si>
  <si>
    <t>_13768_6-1,tif:1237-0649</t>
  </si>
  <si>
    <t>_14161_6-1,tif:1447-0649</t>
  </si>
  <si>
    <t>_14162_6-1,tif:1537-0454</t>
  </si>
  <si>
    <t>_14163_5-1,tif:1536-0567</t>
  </si>
  <si>
    <t>_14165_5-1,tif:1453-0526</t>
  </si>
  <si>
    <t>_14166_9-1,tif:1381-0469</t>
  </si>
  <si>
    <t>_14357_8_f1-1,tif:1555-0691</t>
  </si>
  <si>
    <t>_14358_6-1,tif:1587-0532</t>
  </si>
  <si>
    <t>_14359_7-1,tif:1354-0640</t>
  </si>
  <si>
    <t>_14360_6-1,tif:1713-0619</t>
  </si>
  <si>
    <t>_14361_8-1,tif:1594-0688</t>
  </si>
  <si>
    <t>_14362_6-1,tif:1588-0685</t>
  </si>
  <si>
    <t>_14164_9-1,tif:1347-0555</t>
  </si>
  <si>
    <t>centre_Intensity_TotalIntensity_dmp1</t>
  </si>
  <si>
    <t>periphery_Intensity_TotalIntensity_dmp1</t>
  </si>
  <si>
    <t>normalized_intensity_EMCN_middle</t>
  </si>
  <si>
    <t>normalized_intensity_EMCN_side</t>
  </si>
  <si>
    <t>Area_occupied_EMCN_%_middle</t>
  </si>
  <si>
    <t>Area_occupied_EMCN_%_side</t>
  </si>
  <si>
    <t>AreaOccupied_AreaOccupied_EMCN</t>
  </si>
  <si>
    <t>AreaOccupied_TotalArea_EMCN</t>
  </si>
  <si>
    <t>FileName_emcn</t>
  </si>
  <si>
    <t>ImageNumber</t>
  </si>
  <si>
    <t>emcn-middle_4wk_DMP1_emcn_R54_f1_10_middle_Maximum intensity projection-1,tif</t>
  </si>
  <si>
    <t>emcn_middle_4wk_R12_f1_3_middle_Maximum intensity projection-2,tif</t>
  </si>
  <si>
    <t>emcn-middle_4wk_R13_f2_7_middle_Maximum intensity projection-2,tif</t>
  </si>
  <si>
    <t>emcn-middle_4wk_R53_f1_9_middle_Maximum intensity projection-1,tif</t>
  </si>
  <si>
    <t>emcn-middle_4wk_R55_f1_10_middle_Maximum intensity projection-1,tif</t>
  </si>
  <si>
    <t>emcn-middle_4wo_R14_f1_s4_emcn_osx_dmp1-1,tif</t>
  </si>
  <si>
    <t>emcn-middle_4wo_R15_f1_s7_emcn_osx_dmp1-1,tif</t>
  </si>
  <si>
    <t>emcn-side_4wk_dmp1_emcn_R54_f1_10_side_Maximum intensity projection-1,tif</t>
  </si>
  <si>
    <t>emcn-side_4wk_R12_f1_3_side_Maximum intensity projection-2,tif</t>
  </si>
  <si>
    <t>emcn-side_4wk_R13_f2_7_side_Maximum intensity projection-2,tif</t>
  </si>
  <si>
    <t>emcn-side_4wk_R53_f1_9_side-1,tif</t>
  </si>
  <si>
    <t>emcn-side_4wk_R55_f1_10_side_Maximum intensity projection-1,tif</t>
  </si>
  <si>
    <t>emcn-side_4wo_R14_f1_s4_emcn_osx_dmp1-1,tif</t>
  </si>
  <si>
    <t>emcn-side_4wo_R15_f1_s7_emcn_osx_dmp1-1,tif</t>
  </si>
  <si>
    <t>emcn-middle_5wk_R20_f_7_Stitch_Maximum intensity projection-2,tif</t>
  </si>
  <si>
    <t>emcn-middle_5wk_R23_f_5_Maximum intensity projection-2,tif</t>
  </si>
  <si>
    <t>emcn-middle_5wk_R24_f_6_Maximumintensityprojection-2,tif</t>
  </si>
  <si>
    <t>emcn-middle_5wk_R60_f1_7_Maximum intensity projection-2,tif</t>
  </si>
  <si>
    <t>emcn-middle_5wk_R61_f_10_middle_1_Maximum intensity projection-2,tif</t>
  </si>
  <si>
    <t>emcn-middle_5wk_emcn_R59_f1_6_Maximum intensity projection-1,tif</t>
  </si>
  <si>
    <t>emcn-middle_5wo_R18_f_standart_s8-1,tif</t>
  </si>
  <si>
    <t>emcn-side_5wk_R20_f_7_Stitch_Maximum intensity projection-3,tif</t>
  </si>
  <si>
    <t>emcn-side_5wk_R23_f_5_Maximum intensity projection-2,tif</t>
  </si>
  <si>
    <t>emcn-side_5wk_R24_f_6_Maximumintensityprojection-3,tif</t>
  </si>
  <si>
    <t>emcn-side_5wk_R25_f_7_Maximumintensityprojection-3,tif</t>
  </si>
  <si>
    <t>emcn-side_5wk_R60_f1_7_side_Maximum intensity projection-2,tif</t>
  </si>
  <si>
    <t>emcn-side_5wk_R61_f_10_side_2_Maximum intensity projection-2,tif</t>
  </si>
  <si>
    <t>emcn-side_5wk_emcn_R59_f1_6_Maximum intensity projection-1,tif</t>
  </si>
  <si>
    <t>emcn-side_5wo_R18_f_standart_s8-1,tif</t>
  </si>
  <si>
    <t>emcn-middle_5,5wk_R26_f_7_Maximumintensityprojection-2,tif</t>
  </si>
  <si>
    <t>emcn-middle_5,5wk_R27_f_8_middle_Maximum intensity projection-2,tif</t>
  </si>
  <si>
    <t>emcn-middle_5,5wk_R28_f_7_Maximumintensityprojection-2,tif</t>
  </si>
  <si>
    <t>emcn-middle_5,5wk_R29_f_5_Maximumintensityprojection-2,tif</t>
  </si>
  <si>
    <t>emcn-middle_5,5wk_R30_f_9_Maximumintensityprojection-2,tif</t>
  </si>
  <si>
    <t>emcn-middle_5,5wk_R6_emcn_dmp1_Maximumintensityprojection-1,tif</t>
  </si>
  <si>
    <t>emcn-middle_5,5wk_R7_Emcn_Osx_DMP1_Maximumintensityprojection-1,tif</t>
  </si>
  <si>
    <t>emcn-middle_5,5wk_R8_emcn_osx_dmp1_Maximumintensityprojection-1,tif</t>
  </si>
  <si>
    <t>emcn-middle_6wk_R63_7_ph_75_Maximum intensity projection-2,tif</t>
  </si>
  <si>
    <t>emcn-middle_6wk_dmp1_emcn_R64_f1_9_middle_Maximum intensity projection-1,tif</t>
  </si>
  <si>
    <t>emcn-middle_6wk_dmp1_emcn_R73_f1_11_middle_Maximum intensity projection-1,tif</t>
  </si>
  <si>
    <t>emcn-middle_6wk_dmp1_emcn_R75_f1_10_middle_Maximum intensity projection-1,tif</t>
  </si>
  <si>
    <t>emcn-side_5,5wk_R26_f_7_Maximumintensityprojection-3,tif</t>
  </si>
  <si>
    <t>emcn-side_5,5wk_R27_f_8_side_Maximum intensity projection-2,tif</t>
  </si>
  <si>
    <t>emcn-side_5,5wk_R28_f_7_Maximumintensityprojection-3,tif</t>
  </si>
  <si>
    <t>emcn-side_5,5wk_R29_f_5_Maximumintensityprojection-3,tif</t>
  </si>
  <si>
    <t>emcn-side_5,5wk_R30_f_9_Maximumintensityprojection-3,tif</t>
  </si>
  <si>
    <t>emcn-side_5,5wk_R6_emcn_dmp1_Maximumintensityprojection-1,tif</t>
  </si>
  <si>
    <t>emcn-side_5,5wk_R7_Emcn_Osx_DMP1_Maximumintensityprojection-1,tif</t>
  </si>
  <si>
    <t>emcn-side_5,5wk_R8_emcn_osx_dmp1_Maximumintensityprojection-1,tif</t>
  </si>
  <si>
    <t>emcn-side_6wk_R63_f7_side_Maximum intensity projection-2,tif</t>
  </si>
  <si>
    <t>emcn-side_6wk_dmp1_emcn_R64_f1_9_side_Maximum intensity projection-1,tif</t>
  </si>
  <si>
    <t>emcn-side_6wk_dmp1_emcn_R73_f1_11_side_Maximum intensity projection-1,tif</t>
  </si>
  <si>
    <t>emcn-side_6wk_dmp1_emcn_R75_f1_10_side_Maximum intensity projection-1,tif</t>
  </si>
  <si>
    <t>emcn-middle_8wk_R34_f2_6_Stitch_Maximum intensity projection-2,tif</t>
  </si>
  <si>
    <t>emcn-middle_8wk_R35_f1_6_Stitch_Maximum intensity projection-2,tif</t>
  </si>
  <si>
    <t>emcn-middle_8wk_R36_f_4_Stitch_Maximum intensity projection-2,tif</t>
  </si>
  <si>
    <t>emcn-middle_8wk_R80_f1_7_middle_Maximum intensity projection-1,tif</t>
  </si>
  <si>
    <t>emcn-middle_8wk_R81_f1_9_middle_Maximum intensity projection-1,tif</t>
  </si>
  <si>
    <t>emcn-middle_8wk_emcn_R79_f1_11_middle_Maximum intensity projection-1,tif</t>
  </si>
  <si>
    <t>emcn-side_8wk_R34_f2_6_Stitch_Maximum intensity projection-3,tif</t>
  </si>
  <si>
    <t>emcn-side_8wk_R35_f1_6_Stitch_Maximum intensity projection-3,tif</t>
  </si>
  <si>
    <t>emcn-side_8wk_R36_f_4_Stitch_Maximum intensity projection-3,tif</t>
  </si>
  <si>
    <t>emcn-side_8wk_R80_f1_7_side_Maximum intensity projection-1,tif</t>
  </si>
  <si>
    <t>emcn-side_8wk_R81_f1_9_side_Maximum intensity projection-1,tif</t>
  </si>
  <si>
    <t>emcn-side_8wk_emcn_R79_f1_11_side_Maximum intensity projection-1,tif</t>
  </si>
  <si>
    <t>emcn-middle_12wk_R56_f1_8_middle_Maximum intensity projection-1,tif</t>
  </si>
  <si>
    <t>emcn-middle_12wk_R57_f1_8_middle-1,tif</t>
  </si>
  <si>
    <t>emcn-middle_12wk_R58_f1_8_middle_Maximum intensity projection-1,tif</t>
  </si>
  <si>
    <t>emcn-middle_12wo_R3_Emcn_Osx_DMP1_Maximumintensityprojection-1,tif</t>
  </si>
  <si>
    <t>emcn-middle_12wo_R4_Emcn_Osx_Dmp1_Stitch_Maximumintensityprojection-1,tif</t>
  </si>
  <si>
    <t>emcn-middle_12wo_R5_Emcn_Osx_DMP1_Maximumintensityprojection-1,tif</t>
  </si>
  <si>
    <t>emcn-side_12wk_R56_f1_8_side_Maximum intensity projection-1,tif</t>
  </si>
  <si>
    <t>emcn-side_12wk_R57_f1_8_side_Maximum intensity projection-1,tif</t>
  </si>
  <si>
    <t>emcn-side_12wk_R58_f1_8_side-1,tif</t>
  </si>
  <si>
    <t>emcn-side_12wo_R3_Emcn_Osx_DMP1_Maximumintensityprojection-1,tif</t>
  </si>
  <si>
    <t>emcn-side_12wo_R4_Emcn_Osx_Dmp1_Stitch_Maximumintensityprojection-1,tif</t>
  </si>
  <si>
    <t>emcn-side_12wo_R5_Emcn_Osx_DMP1_Maximumintensityprojection-1,tif</t>
  </si>
  <si>
    <t>TotalIntensity_EMCN_Centre</t>
  </si>
  <si>
    <t>TotalIntensity_EMCN_periphery</t>
  </si>
  <si>
    <t>Figure 2g</t>
  </si>
  <si>
    <t>Figure 2i</t>
  </si>
  <si>
    <t>Figure 2j</t>
  </si>
  <si>
    <t>Figure 2k</t>
  </si>
  <si>
    <t>Figure 2l</t>
  </si>
  <si>
    <t>4 wk - WT</t>
  </si>
  <si>
    <t>Figure 2n</t>
  </si>
  <si>
    <t>Figure 2o</t>
  </si>
  <si>
    <t>FileName_pVEGFR2</t>
  </si>
  <si>
    <t>TotalIntensity_pVEGFR2_middle</t>
  </si>
  <si>
    <t>TotalIntensity_pVEGFR2_side</t>
  </si>
  <si>
    <t>%_pVEGFR2_middle</t>
  </si>
  <si>
    <t>2_pV-middle_4wk_R14_f8_Maximumintensityprojection-1,tif</t>
  </si>
  <si>
    <t>2_pV-middle_4wk_R15_f2_Maximumintensityprojection-1,tif</t>
  </si>
  <si>
    <t>2_pV-middle_4wk_R53_f1_9_middle_Maximum intensity projection-2,tif</t>
  </si>
  <si>
    <t>2_pV-middle_4wk_R55_f1_10_middle_Maximum intensity projection-2,tif</t>
  </si>
  <si>
    <t>2_pV-middle_4wk_r12_f1_4-1,tif</t>
  </si>
  <si>
    <t>2_pV-middle_4wk_r13_f1_4-1,tif</t>
  </si>
  <si>
    <t>2_pV-middle_4wk_r17_f_2_Stitch-1,tif</t>
  </si>
  <si>
    <t>2_pV-side_4wk_R14_f8_Maximumintensityprojection-1,tif</t>
  </si>
  <si>
    <t>2_pV-side_4wk_R15_f2_Maximumintensityprojection-1,tif</t>
  </si>
  <si>
    <t>2_pV-side_4wk_R53_f1_9_side-2,tif</t>
  </si>
  <si>
    <t>2_pV-side_4wk_R55_f1_10_side_Maximum intensity projection-2,tif</t>
  </si>
  <si>
    <t>2_pV-side_4wk_r12_f1_4-1,tif</t>
  </si>
  <si>
    <t>2_pV-side_4wk_r13_f1_4-1,tif</t>
  </si>
  <si>
    <t>2_pV-side_4wk_r17_f_2_Stitch-1,tif</t>
  </si>
  <si>
    <t>2_pV-middle_5wk_R19_f4_Maximumintensityprojection-1,tif</t>
  </si>
  <si>
    <t>2_pV-middle_5wk_R23_f_7_Maximumintensityprojection-1,tif</t>
  </si>
  <si>
    <t>2_pV-middle_5wk_R24_f_6_Maximumintensityprojection-1,tif</t>
  </si>
  <si>
    <t>2_pV-middle_5wk_R25_f_7_Maximumintensityprojection-1,tif</t>
  </si>
  <si>
    <t>2_pV-middle_5wk_R60_f1_8_middle_Maximum intensity projection-2,tif</t>
  </si>
  <si>
    <t>2_pV-middle_5wk_R61_f1_9_middle-2,tif</t>
  </si>
  <si>
    <t>2_pV-middle_5wk_r18_f_11-1,tif</t>
  </si>
  <si>
    <t>2_pV-side_5wk_R19_f4_Maximumintensityprojection-1,tif</t>
  </si>
  <si>
    <t>2_pV-side_5wk_R20_f_7_Stitch_Maximum intensity projection-1,tif</t>
  </si>
  <si>
    <t>2_pV-side_5wk_R23_f_7_Maximumintensityprojection-1,tif</t>
  </si>
  <si>
    <t>2_pV-side_5wk_R24_f_6_Maximumintensityprojection-1,tif</t>
  </si>
  <si>
    <t>2_pV-side_5wk_R25_f_7_Maximumintensityprojection-1,tif</t>
  </si>
  <si>
    <t>2_pV-side_5wk_R60_f1_8_side_Maximum intensity projection-2,tif</t>
  </si>
  <si>
    <t>2_pV-side_5wk_R61_f1_9_side-2,tif</t>
  </si>
  <si>
    <t>2_pV-side_5wk_r18_f_11-1,tif</t>
  </si>
  <si>
    <t>2_pV-middle_5,5wk_R29_f_5_Maximumintensityprojection-1,tif</t>
  </si>
  <si>
    <t>2_pV-middle_5,5wk_R73_f1_9_middle_Maximum intensity projection-2,tif</t>
  </si>
  <si>
    <t>2_pV-middle_55_wk_R8_f1_1_Maximumintensityprojection-1,tif</t>
  </si>
  <si>
    <t>2_pV-middle_55wk_R7_Maximumintensityprojection-1,tif</t>
  </si>
  <si>
    <t>2_pV-middle_6wk_R63_7_ph_75_Maximum intensity projection-1,tif</t>
  </si>
  <si>
    <t>2_pV-middle_6wk_pV_R75_f1_9_middle_Maximum intensity projection-2,tif</t>
  </si>
  <si>
    <t>2_pV-side_5,5wk_R27_f_7_Maximumintensityprojection-1,tif</t>
  </si>
  <si>
    <t>2_pV-side_5,5wk_R28_f_7_Maximumintensityprojection-1,tif</t>
  </si>
  <si>
    <t>2_pV-side_5,5wk_R29_f_5_Maximumintensityprojection-1,tif</t>
  </si>
  <si>
    <t>2_pV-side_5,5wk_R73_f1_10_side_Maximum intensity projection-2,tif</t>
  </si>
  <si>
    <t>2_pV-side_55_wk_R8_f1_1_Maximumintensityprojection-1,tif</t>
  </si>
  <si>
    <t>2_pV-side_55wk_R7_Maximumintensityprojection-1,tif</t>
  </si>
  <si>
    <t>2_pV-side_6wk_R63_f7_side_Maximum intensity projection-1,tif</t>
  </si>
  <si>
    <t>2_pV-side_6wk_pV_R75_f1_9_side_Maximum intensity projection-2,tif</t>
  </si>
  <si>
    <t>2_pV-middle_8wk_R34_f2_6_Stitch_Maximum intensity projection-1,tif</t>
  </si>
  <si>
    <t>2_pV-middle_8wk_R35_f1_6_Stitch_Maximum intensity projection-1,tif</t>
  </si>
  <si>
    <t>2_pV-middle_8wk_R36_f_4_Stitch_Maximum intensity projection-1,tif</t>
  </si>
  <si>
    <t>2_pV-middle_8wk_R80_f1_7_middle_Maximum intensity projection-2,tif</t>
  </si>
  <si>
    <t>2_pV-middle_8wk_R81_f1_9_middle_Maximum intensity projection-2,tif</t>
  </si>
  <si>
    <t>2_pV-side_8wk_R34_f2_6_Stitch_Maximum intensity projection-1,tif</t>
  </si>
  <si>
    <t>2_pV-side_8wk_R35_f1_6_Stitch_Maximum intensity projection-1,tif</t>
  </si>
  <si>
    <t>2_pV-side_8wk_R36_f_4_Stitch_Maximum intensity projection-1,tif</t>
  </si>
  <si>
    <t>2_pV-side_8wk_R80_f1_7_side_Maximum intensity projection-2,tif</t>
  </si>
  <si>
    <t>2_pV-side_8wk_R81_f1_9_side_Maximum intensity projection-2,tif</t>
  </si>
  <si>
    <t>2_pV-middle_12wk_R4_f_1_Maximumintensityprojection-1,tif</t>
  </si>
  <si>
    <t>2_pV-middle_12wk_R56_f1_8_middle_Maximum intensity projection-2,tif</t>
  </si>
  <si>
    <t>2_pV-middle_12wk_R57_f1_8_middle-2,tif</t>
  </si>
  <si>
    <t>2_pV-middle_12wk_R58_f1_8_middle_Maximum intensity projection-2,tif</t>
  </si>
  <si>
    <t>2_pV-side_12wk_R4_f_1_Maximumintensityprojection-1,tif</t>
  </si>
  <si>
    <t>2_pV-side_12wk_R56_f1_8_side_Maximum intensity projection-2,tif</t>
  </si>
  <si>
    <t>2_pV-side_12wk_R57_f1_8_side_Maximum intensity projection-2,tif</t>
  </si>
  <si>
    <t>2_pV-side_12wk_R58_f1_8_side-2,tif</t>
  </si>
  <si>
    <t>Figure 3a</t>
  </si>
  <si>
    <t>DMP1</t>
  </si>
  <si>
    <t>VEGF</t>
  </si>
  <si>
    <t>pVEGFR2</t>
  </si>
  <si>
    <t>Figure 3b</t>
  </si>
  <si>
    <t>Figure 3c</t>
  </si>
  <si>
    <t>Figure 3e</t>
  </si>
  <si>
    <t>Figure 3f</t>
  </si>
  <si>
    <t>DMP1+VEGF</t>
  </si>
  <si>
    <t>Figure 3j</t>
  </si>
  <si>
    <t>Figure 3k</t>
  </si>
  <si>
    <t>Sample Name</t>
  </si>
  <si>
    <t>Target Name</t>
  </si>
  <si>
    <t>Ct Mean</t>
  </si>
  <si>
    <t>Ct SD</t>
  </si>
  <si>
    <t>ΔCT</t>
  </si>
  <si>
    <t>ΔCT SD</t>
  </si>
  <si>
    <t>ΔΔCT: ΔCT-ΔCT</t>
  </si>
  <si>
    <t>ΔΔCT SD (same as ΔCT SD)</t>
  </si>
  <si>
    <t>expr. Rel. To control</t>
  </si>
  <si>
    <t>expr. Rel. To control(SD)</t>
  </si>
  <si>
    <t>control 30min</t>
  </si>
  <si>
    <t>cfos</t>
  </si>
  <si>
    <t>DMP1-30min</t>
  </si>
  <si>
    <t>DMP1+VEGF 30min</t>
  </si>
  <si>
    <t>VEGF 30min</t>
  </si>
  <si>
    <t>GAPDH</t>
  </si>
  <si>
    <t>Weight (g)</t>
  </si>
  <si>
    <t>DMP1 intensity (au)</t>
  </si>
  <si>
    <t>Figure 4b</t>
  </si>
  <si>
    <t>Figure 4c</t>
  </si>
  <si>
    <t>Figure 4d</t>
  </si>
  <si>
    <t>FAM20C</t>
  </si>
  <si>
    <t>Figure 5b</t>
  </si>
  <si>
    <t>Loaded</t>
  </si>
  <si>
    <t>Ratio</t>
  </si>
  <si>
    <t>Figure 5e</t>
  </si>
  <si>
    <t>AreaOccupied_AreaOccupied_nuclei</t>
  </si>
  <si>
    <t>AreaOccupied_TotalArea_nuclei</t>
  </si>
  <si>
    <t>Count_nuclei</t>
  </si>
  <si>
    <t>FileName_nuclei</t>
  </si>
  <si>
    <t>Intensity_TotalIntensity_DMP1</t>
  </si>
  <si>
    <t>DMP1_norm_to_nuclei_count</t>
  </si>
  <si>
    <t>DMP1_ratio_unloaded_vs_load_norm_to_nuclei_count</t>
  </si>
  <si>
    <t>_C1-_m1_control_2_Maximum intensity projection-2.tif</t>
  </si>
  <si>
    <t>_C1-_m1_operated_2_Maximum intensity projection-2.tif</t>
  </si>
  <si>
    <t>_C1-_m2_control_2_Maximum intensity projection-2.tif</t>
  </si>
  <si>
    <t>_C1-_m2_operated_2_Maximum intensity projection-2.tif</t>
  </si>
  <si>
    <t>_C1-_m3_control_2_Maximum intensity projection-2.tif</t>
  </si>
  <si>
    <t>_C1-_m3_operated_2_Maximum intensity projection-2.tif</t>
  </si>
  <si>
    <t>_C1-_m4_control_2_Maximum intensity projection-2.tif</t>
  </si>
  <si>
    <t>_C1-_m4_operated_2_Maximum intensity projection-2.tif</t>
  </si>
  <si>
    <t>_C1-_m5_l_control_5_Maximum intensity projection-2.tif</t>
  </si>
  <si>
    <t>_C1-_m5_R_operated_6_Maximum intensity projection-2.tif</t>
  </si>
  <si>
    <t>_C1-_m6_l_control_6_Maximum intensity projection-2.tif</t>
  </si>
  <si>
    <t>_C1-_m6_l_operated_5_Maximum intensity projection-3.tif</t>
  </si>
  <si>
    <t>_C1-_m7_L_control_5_Maximum intensity projection-2.tif</t>
  </si>
  <si>
    <t>_C1-_m7_R_operated_6_Maximum intensity projection-2.tif</t>
  </si>
  <si>
    <t>_C1-_m8_l_control_5_Maximum intensity projection-2.tif</t>
  </si>
  <si>
    <t>_C1-_m8_R_operated_5_Maximum intensity projection-2.tif</t>
  </si>
  <si>
    <t>Intensity_TotalIntensity_Fam20c</t>
  </si>
  <si>
    <t>Fam20c_norm_to_nuclei_area</t>
  </si>
  <si>
    <t>_C1-_m5_l_control_5_Maximum intensity projection-1,tif</t>
  </si>
  <si>
    <t>_C1-_m5_R_operated_6_Maximum intensity projection-1,tif</t>
  </si>
  <si>
    <t>_C1-_m6_l_control_6_Maximum intensity projection-1,tif</t>
  </si>
  <si>
    <t>_C1-_m6_l_operated_5_Maximum intensity projection-1,tif</t>
  </si>
  <si>
    <t>_C1-_m7_L_control_5_Maximum intensity projection-1,tif</t>
  </si>
  <si>
    <t>_C1-_m7_R_operated_6_Maximum intensity projection-1,tif</t>
  </si>
  <si>
    <t>_C1-_m8_l_control_5_Maximum intensity projection-1,tif</t>
  </si>
  <si>
    <t>_C1-_m8_R_operated_5_Maximum intensity projection-1,tif</t>
  </si>
  <si>
    <t>FAM20C_ratio_unloaded_vs_load_norm_to_nuclei_count</t>
  </si>
  <si>
    <t>Nuclei density</t>
  </si>
  <si>
    <t>_C1-_MAX_m1_L_control_7-2,tif</t>
  </si>
  <si>
    <t>_C1-_MAX_m1_R_operated_7-2,tif</t>
  </si>
  <si>
    <t>_C1-_MAX_m2_L_control_7-2,tif</t>
  </si>
  <si>
    <t>_C1-_MAX_m2_R_operated_7-2,tif</t>
  </si>
  <si>
    <t>_C1-_MAX_m3_L_control_7-2,tif</t>
  </si>
  <si>
    <t>_C1-_MAX_m3_R_operated_7-2,tif</t>
  </si>
  <si>
    <t>_C1-_MAX_m4_L_control_7-2,tif</t>
  </si>
  <si>
    <t>_C1-_MAX_m4_R_operated_7-2,tif</t>
  </si>
  <si>
    <t>_C1-_MAX_m5_L_control_6-2,tif</t>
  </si>
  <si>
    <t>_C1-_MAX_m5_R_operated_5-2,tif</t>
  </si>
  <si>
    <t>_C1-_MAX_m6_L_control_6-2,tif</t>
  </si>
  <si>
    <t>_C1-_MAX_m6_R_operated_6-2,tif</t>
  </si>
  <si>
    <t>_C1-_MAX_m7_L_control_5-2,tif</t>
  </si>
  <si>
    <t>_C1-_MAX_m7_R_operated_5-2,tif</t>
  </si>
  <si>
    <t>_C1-_MAX_m8_L_control_5-2,tif</t>
  </si>
  <si>
    <t>_C1-_MAX_m8_R_operated_5-2,tif</t>
  </si>
  <si>
    <t>_C1-_m1_L_control_7_Maximum intensity projection-2,tif</t>
  </si>
  <si>
    <t>_C1-_m1_R_operated_7_Maximum intensity projection-2,tif</t>
  </si>
  <si>
    <t>_C1-_m2_L_control_7_Maximum intensity projection-2,tif</t>
  </si>
  <si>
    <t>_C1-_m2_R_operated_7_Maximum intensity projection-2,tif</t>
  </si>
  <si>
    <t>_C1-_m3_R_operated_7_Maximum intensity projection-2,tif</t>
  </si>
  <si>
    <t>_C1-_m3_control_7_Maximum intensity projection-2,tif</t>
  </si>
  <si>
    <t>_C1-_m4_L_control_7_Maximum intensity projection-2,tif</t>
  </si>
  <si>
    <t>_C1-_m4_R_operated_7_Maximum intensity projection-2,tif</t>
  </si>
  <si>
    <r>
      <t>Piezo1Δ</t>
    </r>
    <r>
      <rPr>
        <vertAlign val="superscript"/>
        <sz val="10"/>
        <rFont val="Arial"/>
        <family val="2"/>
      </rPr>
      <t>Dmp1</t>
    </r>
  </si>
  <si>
    <t>Figure 6b</t>
  </si>
  <si>
    <t>Figure 6c</t>
  </si>
  <si>
    <t>Figure 6e</t>
  </si>
  <si>
    <r>
      <t>Piezo2Δ</t>
    </r>
    <r>
      <rPr>
        <vertAlign val="superscript"/>
        <sz val="10"/>
        <rFont val="Arial"/>
        <family val="2"/>
      </rPr>
      <t>Dmp1</t>
    </r>
  </si>
  <si>
    <t>Figure 6h</t>
  </si>
  <si>
    <t>Figure 6i</t>
  </si>
  <si>
    <t>Ext_data_Fig2d</t>
  </si>
  <si>
    <t>3 wk</t>
  </si>
  <si>
    <t>5,5 wk</t>
  </si>
  <si>
    <t>7 wk</t>
  </si>
  <si>
    <t>Ext_data_Fig2e</t>
  </si>
  <si>
    <t>Ext_data Fig2g</t>
  </si>
  <si>
    <t>Ext_data Fig 3b</t>
  </si>
  <si>
    <t>5.5 wk</t>
  </si>
  <si>
    <t>-/-</t>
  </si>
  <si>
    <t>-/WT</t>
  </si>
  <si>
    <t>WT/WT</t>
  </si>
  <si>
    <t>Ext_data Figure 4c</t>
  </si>
  <si>
    <t>Ext_data Figure 4b</t>
  </si>
  <si>
    <t>Ext_data Figure 4h</t>
  </si>
  <si>
    <t>Ext_data Figure 4i</t>
  </si>
  <si>
    <t>Ext_data Figure 4d</t>
  </si>
  <si>
    <t>Lenght (mm)</t>
  </si>
  <si>
    <t>Ext_data Figure 6b</t>
  </si>
  <si>
    <t>Ext_data Figure 6d</t>
  </si>
  <si>
    <t>Ext_data Figure 6f</t>
  </si>
  <si>
    <t>Ext_data Figure 6j</t>
  </si>
  <si>
    <t>Ext_data Figure 6k</t>
  </si>
  <si>
    <t>Ext_data Figure 8a</t>
  </si>
  <si>
    <t>Ext_data Figure 8b</t>
  </si>
  <si>
    <t>Ext_data Figure 8c</t>
  </si>
  <si>
    <t>control</t>
  </si>
  <si>
    <t>loaded</t>
  </si>
  <si>
    <t>Ext_data Figure 8d</t>
  </si>
  <si>
    <t>Unloaded</t>
  </si>
  <si>
    <t>Ext_data Figure 8e</t>
  </si>
  <si>
    <t>Trpv4</t>
  </si>
  <si>
    <t>Kcnk2</t>
  </si>
  <si>
    <t>Piezo1</t>
  </si>
  <si>
    <t>Piezo2</t>
  </si>
  <si>
    <t>Ext_data Figure 8g</t>
  </si>
  <si>
    <t>Ext_data_Figure 8i</t>
  </si>
  <si>
    <t>Ext_data_Figure 8k</t>
  </si>
  <si>
    <t>Ext_data_Figure 8l</t>
  </si>
  <si>
    <t>Ext_data_Figure 8m</t>
  </si>
  <si>
    <t>Ext_data_Figure 8n</t>
  </si>
  <si>
    <t>Ext_data_Figure 8p</t>
  </si>
  <si>
    <t>BV/TV</t>
  </si>
  <si>
    <t>TbN</t>
  </si>
  <si>
    <t>TbTh</t>
  </si>
  <si>
    <t>Ext_data_Figure 8q</t>
  </si>
  <si>
    <t>Intensity_TotalIntensity_FAM20C</t>
  </si>
  <si>
    <t>average_Intensity_TotalIntensity_DMP1</t>
  </si>
  <si>
    <t>average_Intensity_TotalIntensity_FAM20C</t>
  </si>
  <si>
    <t>relative_to_control_DMP1</t>
  </si>
  <si>
    <t>relative_to_control_FAM20C</t>
  </si>
  <si>
    <t>FileName_DMP1</t>
  </si>
  <si>
    <t>FileName_FAM20C</t>
  </si>
  <si>
    <t>_C2-_404-1_centrifugated_MIP-1,tif</t>
  </si>
  <si>
    <t>_C3-_404-1_centrifugated_MIP-1,tif</t>
  </si>
  <si>
    <t>_C2-_404-1_control_MIP-1,tif</t>
  </si>
  <si>
    <t>_C3-_404-1_control_MIP-1,tif</t>
  </si>
  <si>
    <t>_C2-_405-3_centrifugated_MIP-1,tif</t>
  </si>
  <si>
    <t>_C3-_405-3_centrifugated_MIP-1,tif</t>
  </si>
  <si>
    <t>_C2-_405_1_centrifugated_MIP-1,tif</t>
  </si>
  <si>
    <t>_C3-_405_1_centrifugated_MIP-1,tif</t>
  </si>
  <si>
    <t>_C2-_405-2_control_MIP-1,tif</t>
  </si>
  <si>
    <t>_C3-_405-2_control_MIP-1,tif</t>
  </si>
  <si>
    <t>_C2-_405_1_control_MIP-1,tif</t>
  </si>
  <si>
    <t>_C3-_405_1_control_MIP-1,tif</t>
  </si>
  <si>
    <t>_C2-_406-1_centrifugated_MIP-1,tif</t>
  </si>
  <si>
    <t>_C3-_406-1_centrifugated_MIP-1,tif</t>
  </si>
  <si>
    <t>_C2-_406-1_control_MIP-1,tif</t>
  </si>
  <si>
    <t>_C3-_406-1_control_MIP-1,tif</t>
  </si>
  <si>
    <t>_C2-_406-2_control_MIP-1,tif</t>
  </si>
  <si>
    <t>_C3-_406-2_control_MIP-1,tif</t>
  </si>
  <si>
    <t>_C2-_407-1_centrifugated_MIP-1,tif</t>
  </si>
  <si>
    <t>_C3-_407-1_centrifugated_MIP-1,tif</t>
  </si>
  <si>
    <t>_C2-_407-1_control_MIP-1,tif</t>
  </si>
  <si>
    <t>_C3-_407-1_control_MIP-1,tif</t>
  </si>
  <si>
    <t>DMP1_ivna_Intron5_F</t>
  </si>
  <si>
    <t>GGTCTCATACTTGCTACATGAGG</t>
  </si>
  <si>
    <t>DMP1_ivna_5UTR_R</t>
  </si>
  <si>
    <t>CTTCCTCCTCCTCATCATTGAGG</t>
  </si>
  <si>
    <t>Expected size: 590 bp</t>
  </si>
  <si>
    <t>3872 bp – WT, 1400bp - deletion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</si>
</sst>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Arial"/>
    </font>
    <font>
      <i/>
      <sz val="10"/>
      <color rgb="FF0000FF"/>
      <name val="Arial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vertAlign val="superscript"/>
      <sz val="10"/>
      <name val="Arial"/>
      <family val="2"/>
    </font>
    <font>
      <sz val="11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sz val="14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Font="1" applyFill="1" applyBorder="1"/>
    <xf numFmtId="0" fontId="0" fillId="0" borderId="0" xfId="0" applyFill="1" applyBorder="1"/>
    <xf numFmtId="0" fontId="6" fillId="0" borderId="0" xfId="0" applyFont="1" applyFill="1" applyBorder="1"/>
    <xf numFmtId="164" fontId="0" fillId="0" borderId="0" xfId="0" applyNumberFormat="1" applyBorder="1"/>
    <xf numFmtId="0" fontId="7" fillId="0" borderId="0" xfId="0" applyFont="1"/>
    <xf numFmtId="2" fontId="0" fillId="0" borderId="0" xfId="0" applyNumberFormat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/>
    <xf numFmtId="0" fontId="0" fillId="2" borderId="0" xfId="0" applyFill="1"/>
    <xf numFmtId="0" fontId="4" fillId="2" borderId="0" xfId="0" applyFont="1" applyFill="1"/>
    <xf numFmtId="0" fontId="0" fillId="3" borderId="1" xfId="0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0" applyFont="1"/>
    <xf numFmtId="165" fontId="9" fillId="0" borderId="0" xfId="0" applyNumberFormat="1" applyFont="1"/>
    <xf numFmtId="0" fontId="10" fillId="0" borderId="0" xfId="0" applyFont="1"/>
    <xf numFmtId="165" fontId="10" fillId="0" borderId="0" xfId="0" applyNumberFormat="1" applyFont="1"/>
    <xf numFmtId="2" fontId="10" fillId="0" borderId="0" xfId="0" applyNumberFormat="1" applyFont="1"/>
    <xf numFmtId="166" fontId="0" fillId="0" borderId="0" xfId="0" applyNumberFormat="1"/>
    <xf numFmtId="165" fontId="0" fillId="0" borderId="0" xfId="0" applyNumberFormat="1" applyFill="1"/>
    <xf numFmtId="2" fontId="10" fillId="2" borderId="0" xfId="0" applyNumberFormat="1" applyFont="1" applyFill="1"/>
    <xf numFmtId="166" fontId="0" fillId="2" borderId="0" xfId="0" applyNumberFormat="1" applyFill="1"/>
    <xf numFmtId="0" fontId="11" fillId="0" borderId="0" xfId="0" applyFont="1" applyFill="1" applyBorder="1"/>
    <xf numFmtId="0" fontId="9" fillId="0" borderId="0" xfId="0" applyFont="1" applyAlignment="1">
      <alignment horizont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12" fillId="0" borderId="0" xfId="0" applyFont="1" applyAlignment="1">
      <alignment wrapText="1"/>
    </xf>
    <xf numFmtId="0" fontId="2" fillId="0" borderId="0" xfId="0" applyFont="1"/>
    <xf numFmtId="0" fontId="12" fillId="0" borderId="0" xfId="0" applyFont="1"/>
    <xf numFmtId="0" fontId="9" fillId="0" borderId="0" xfId="0" applyFont="1" applyFill="1"/>
    <xf numFmtId="0" fontId="11" fillId="0" borderId="0" xfId="0" applyFont="1"/>
    <xf numFmtId="0" fontId="11" fillId="0" borderId="0" xfId="0" applyFont="1" applyFill="1"/>
    <xf numFmtId="0" fontId="4" fillId="0" borderId="0" xfId="0" applyFont="1" applyAlignment="1">
      <alignment horizontal="left"/>
    </xf>
    <xf numFmtId="0" fontId="1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 readingOrder="1"/>
    </xf>
    <xf numFmtId="0" fontId="1" fillId="0" borderId="0" xfId="0" applyFont="1"/>
    <xf numFmtId="0" fontId="16" fillId="0" borderId="2" xfId="0" applyFont="1" applyBorder="1" applyAlignment="1">
      <alignment horizontal="left" vertical="center" wrapText="1" readingOrder="1"/>
    </xf>
    <xf numFmtId="0" fontId="17" fillId="0" borderId="2" xfId="0" applyFont="1" applyBorder="1" applyAlignment="1">
      <alignment horizontal="left" vertical="center" wrapText="1" readingOrder="1"/>
    </xf>
    <xf numFmtId="0" fontId="18" fillId="0" borderId="0" xfId="0" applyFont="1" applyAlignment="1">
      <alignment horizontal="left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22670</xdr:rowOff>
    </xdr:from>
    <xdr:to>
      <xdr:col>9</xdr:col>
      <xdr:colOff>178426</xdr:colOff>
      <xdr:row>19</xdr:row>
      <xdr:rowOff>40036</xdr:rowOff>
    </xdr:to>
    <xdr:pic>
      <xdr:nvPicPr>
        <xdr:cNvPr id="2" name="Content Placeholder 3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403670"/>
          <a:ext cx="5045701" cy="3332066"/>
        </a:xfrm>
        <a:prstGeom prst="rect">
          <a:avLst/>
        </a:prstGeom>
      </xdr:spPr>
    </xdr:pic>
    <xdr:clientData/>
  </xdr:twoCellAnchor>
  <xdr:oneCellAnchor>
    <xdr:from>
      <xdr:col>1</xdr:col>
      <xdr:colOff>114300</xdr:colOff>
      <xdr:row>12</xdr:row>
      <xdr:rowOff>12700</xdr:rowOff>
    </xdr:from>
    <xdr:ext cx="579261" cy="264431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B192C8F-FC6A-A244-B79C-FE747D2194B7}"/>
            </a:ext>
          </a:extLst>
        </xdr:cNvPr>
        <xdr:cNvSpPr txBox="1"/>
      </xdr:nvSpPr>
      <xdr:spPr>
        <a:xfrm>
          <a:off x="787400" y="2374900"/>
          <a:ext cx="579261" cy="264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500 bp</a:t>
          </a:r>
        </a:p>
      </xdr:txBody>
    </xdr:sp>
    <xdr:clientData/>
  </xdr:oneCellAnchor>
  <xdr:oneCellAnchor>
    <xdr:from>
      <xdr:col>1</xdr:col>
      <xdr:colOff>63500</xdr:colOff>
      <xdr:row>8</xdr:row>
      <xdr:rowOff>88900</xdr:rowOff>
    </xdr:from>
    <xdr:ext cx="650756" cy="264431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D76CDE2-7912-AF4D-876A-3C14037E752F}"/>
            </a:ext>
          </a:extLst>
        </xdr:cNvPr>
        <xdr:cNvSpPr txBox="1"/>
      </xdr:nvSpPr>
      <xdr:spPr>
        <a:xfrm>
          <a:off x="736600" y="1689100"/>
          <a:ext cx="650756" cy="264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>
              <a:solidFill>
                <a:schemeClr val="bg1"/>
              </a:solidFill>
            </a:rPr>
            <a:t>1500 bp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25400</xdr:colOff>
      <xdr:row>1</xdr:row>
      <xdr:rowOff>165100</xdr:rowOff>
    </xdr:from>
    <xdr:to>
      <xdr:col>14</xdr:col>
      <xdr:colOff>265679</xdr:colOff>
      <xdr:row>22</xdr:row>
      <xdr:rowOff>24908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8500" y="355600"/>
          <a:ext cx="8990579" cy="3936508"/>
        </a:xfrm>
        <a:prstGeom prst="rect">
          <a:avLst/>
        </a:prstGeom>
      </xdr:spPr>
    </xdr:pic>
    <xdr:clientData/>
  </xdr:twoCellAnchor>
  <xdr:oneCellAnchor>
    <xdr:from>
      <xdr:col>2</xdr:col>
      <xdr:colOff>238357</xdr:colOff>
      <xdr:row>2</xdr:row>
      <xdr:rowOff>142643</xdr:rowOff>
    </xdr:from>
    <xdr:ext cx="374141" cy="520655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709946D-FE51-7942-AA3D-FAB4AA964691}"/>
            </a:ext>
          </a:extLst>
        </xdr:cNvPr>
        <xdr:cNvSpPr txBox="1"/>
      </xdr:nvSpPr>
      <xdr:spPr>
        <a:xfrm rot="16200000">
          <a:off x="1511300" y="596900"/>
          <a:ext cx="52065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fl/fl</a:t>
          </a:r>
        </a:p>
      </xdr:txBody>
    </xdr:sp>
    <xdr:clientData/>
  </xdr:oneCellAnchor>
  <xdr:oneCellAnchor>
    <xdr:from>
      <xdr:col>3</xdr:col>
      <xdr:colOff>111357</xdr:colOff>
      <xdr:row>2</xdr:row>
      <xdr:rowOff>155343</xdr:rowOff>
    </xdr:from>
    <xdr:ext cx="374141" cy="52065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4C85DAF-DEAB-F043-A32A-DECEA9338445}"/>
            </a:ext>
          </a:extLst>
        </xdr:cNvPr>
        <xdr:cNvSpPr txBox="1"/>
      </xdr:nvSpPr>
      <xdr:spPr>
        <a:xfrm rot="16200000">
          <a:off x="2057400" y="609600"/>
          <a:ext cx="52065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fl/fl</a:t>
          </a:r>
        </a:p>
      </xdr:txBody>
    </xdr:sp>
    <xdr:clientData/>
  </xdr:oneCellAnchor>
  <xdr:oneCellAnchor>
    <xdr:from>
      <xdr:col>4</xdr:col>
      <xdr:colOff>98659</xdr:colOff>
      <xdr:row>2</xdr:row>
      <xdr:rowOff>62531</xdr:rowOff>
    </xdr:from>
    <xdr:ext cx="374141" cy="90948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84641FE-9B59-6A48-BE7E-3FEF1806222B}"/>
            </a:ext>
          </a:extLst>
        </xdr:cNvPr>
        <xdr:cNvSpPr txBox="1"/>
      </xdr:nvSpPr>
      <xdr:spPr>
        <a:xfrm rot="16200000">
          <a:off x="2523390" y="711200"/>
          <a:ext cx="909480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WT/WT</a:t>
          </a:r>
        </a:p>
      </xdr:txBody>
    </xdr:sp>
    <xdr:clientData/>
  </xdr:oneCellAnchor>
  <xdr:oneCellAnchor>
    <xdr:from>
      <xdr:col>5</xdr:col>
      <xdr:colOff>35160</xdr:colOff>
      <xdr:row>2</xdr:row>
      <xdr:rowOff>75231</xdr:rowOff>
    </xdr:from>
    <xdr:ext cx="374141" cy="90948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6F91B71-3E23-4048-AEA0-CA7219AA4CFB}"/>
            </a:ext>
          </a:extLst>
        </xdr:cNvPr>
        <xdr:cNvSpPr txBox="1"/>
      </xdr:nvSpPr>
      <xdr:spPr>
        <a:xfrm rot="16200000">
          <a:off x="3132991" y="723900"/>
          <a:ext cx="909480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WT/WT</a:t>
          </a:r>
        </a:p>
      </xdr:txBody>
    </xdr:sp>
    <xdr:clientData/>
  </xdr:oneCellAnchor>
  <xdr:oneCellAnchor>
    <xdr:from>
      <xdr:col>6</xdr:col>
      <xdr:colOff>22457</xdr:colOff>
      <xdr:row>2</xdr:row>
      <xdr:rowOff>180743</xdr:rowOff>
    </xdr:from>
    <xdr:ext cx="374141" cy="520655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C05763B-A121-5F44-9C39-11EB2E3430EA}"/>
            </a:ext>
          </a:extLst>
        </xdr:cNvPr>
        <xdr:cNvSpPr txBox="1"/>
      </xdr:nvSpPr>
      <xdr:spPr>
        <a:xfrm rot="16200000">
          <a:off x="3987800" y="635000"/>
          <a:ext cx="52065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fl/fl</a:t>
          </a:r>
        </a:p>
      </xdr:txBody>
    </xdr:sp>
    <xdr:clientData/>
  </xdr:oneCellAnchor>
  <xdr:oneCellAnchor>
    <xdr:from>
      <xdr:col>6</xdr:col>
      <xdr:colOff>632057</xdr:colOff>
      <xdr:row>3</xdr:row>
      <xdr:rowOff>15643</xdr:rowOff>
    </xdr:from>
    <xdr:ext cx="374141" cy="520655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C158428-DD07-A04B-BE71-63E4C6D07A48}"/>
            </a:ext>
          </a:extLst>
        </xdr:cNvPr>
        <xdr:cNvSpPr txBox="1"/>
      </xdr:nvSpPr>
      <xdr:spPr>
        <a:xfrm rot="16200000">
          <a:off x="4597400" y="660400"/>
          <a:ext cx="52065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fl/fl</a:t>
          </a:r>
        </a:p>
      </xdr:txBody>
    </xdr:sp>
    <xdr:clientData/>
  </xdr:oneCellAnchor>
  <xdr:oneCellAnchor>
    <xdr:from>
      <xdr:col>7</xdr:col>
      <xdr:colOff>619357</xdr:colOff>
      <xdr:row>3</xdr:row>
      <xdr:rowOff>2943</xdr:rowOff>
    </xdr:from>
    <xdr:ext cx="374141" cy="520655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D4D0C1BC-5A10-954D-B6F6-AF7F45843659}"/>
            </a:ext>
          </a:extLst>
        </xdr:cNvPr>
        <xdr:cNvSpPr txBox="1"/>
      </xdr:nvSpPr>
      <xdr:spPr>
        <a:xfrm rot="16200000">
          <a:off x="5257800" y="647700"/>
          <a:ext cx="52065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fl/fl</a:t>
          </a:r>
        </a:p>
      </xdr:txBody>
    </xdr:sp>
    <xdr:clientData/>
  </xdr:oneCellAnchor>
  <xdr:oneCellAnchor>
    <xdr:from>
      <xdr:col>8</xdr:col>
      <xdr:colOff>492357</xdr:colOff>
      <xdr:row>3</xdr:row>
      <xdr:rowOff>15643</xdr:rowOff>
    </xdr:from>
    <xdr:ext cx="374141" cy="520655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6A375667-E99C-0447-858D-76002716C502}"/>
            </a:ext>
          </a:extLst>
        </xdr:cNvPr>
        <xdr:cNvSpPr txBox="1"/>
      </xdr:nvSpPr>
      <xdr:spPr>
        <a:xfrm rot="16200000">
          <a:off x="5803900" y="660400"/>
          <a:ext cx="520655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fl/fl</a:t>
          </a:r>
        </a:p>
      </xdr:txBody>
    </xdr:sp>
    <xdr:clientData/>
  </xdr:oneCellAnchor>
  <xdr:oneCellAnchor>
    <xdr:from>
      <xdr:col>9</xdr:col>
      <xdr:colOff>495299</xdr:colOff>
      <xdr:row>2</xdr:row>
      <xdr:rowOff>118694</xdr:rowOff>
    </xdr:from>
    <xdr:ext cx="374141" cy="715068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11EE2C7F-26E0-514C-8049-BF428B9AC4E6}"/>
            </a:ext>
          </a:extLst>
        </xdr:cNvPr>
        <xdr:cNvSpPr txBox="1"/>
      </xdr:nvSpPr>
      <xdr:spPr>
        <a:xfrm rot="16200000">
          <a:off x="6382736" y="670157"/>
          <a:ext cx="71506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fl/WT</a:t>
          </a:r>
        </a:p>
      </xdr:txBody>
    </xdr:sp>
    <xdr:clientData/>
  </xdr:oneCellAnchor>
  <xdr:oneCellAnchor>
    <xdr:from>
      <xdr:col>10</xdr:col>
      <xdr:colOff>419100</xdr:colOff>
      <xdr:row>2</xdr:row>
      <xdr:rowOff>131394</xdr:rowOff>
    </xdr:from>
    <xdr:ext cx="374141" cy="715068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2644B7BA-F741-D249-8764-437BD6920CBA}"/>
            </a:ext>
          </a:extLst>
        </xdr:cNvPr>
        <xdr:cNvSpPr txBox="1"/>
      </xdr:nvSpPr>
      <xdr:spPr>
        <a:xfrm rot="16200000">
          <a:off x="6979637" y="682857"/>
          <a:ext cx="71506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fl/WT</a:t>
          </a:r>
        </a:p>
      </xdr:txBody>
    </xdr:sp>
    <xdr:clientData/>
  </xdr:oneCellAnchor>
  <xdr:oneCellAnchor>
    <xdr:from>
      <xdr:col>11</xdr:col>
      <xdr:colOff>304801</xdr:colOff>
      <xdr:row>2</xdr:row>
      <xdr:rowOff>144094</xdr:rowOff>
    </xdr:from>
    <xdr:ext cx="374141" cy="715068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19C227C2-C721-7140-AD94-B12DD0570102}"/>
            </a:ext>
          </a:extLst>
        </xdr:cNvPr>
        <xdr:cNvSpPr txBox="1"/>
      </xdr:nvSpPr>
      <xdr:spPr>
        <a:xfrm rot="16200000">
          <a:off x="7538438" y="695557"/>
          <a:ext cx="71506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fl/WT</a:t>
          </a:r>
        </a:p>
      </xdr:txBody>
    </xdr:sp>
    <xdr:clientData/>
  </xdr:oneCellAnchor>
  <xdr:oneCellAnchor>
    <xdr:from>
      <xdr:col>12</xdr:col>
      <xdr:colOff>210538</xdr:colOff>
      <xdr:row>16</xdr:row>
      <xdr:rowOff>98657</xdr:rowOff>
    </xdr:from>
    <xdr:ext cx="712246" cy="342786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D41DBDC6-F355-244F-B65E-D2905CC4CEE5}"/>
            </a:ext>
          </a:extLst>
        </xdr:cNvPr>
        <xdr:cNvSpPr txBox="1"/>
      </xdr:nvSpPr>
      <xdr:spPr>
        <a:xfrm>
          <a:off x="8287738" y="3146657"/>
          <a:ext cx="71224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600">
              <a:solidFill>
                <a:schemeClr val="bg1"/>
              </a:solidFill>
            </a:rPr>
            <a:t>200bp</a:t>
          </a:r>
        </a:p>
      </xdr:txBody>
    </xdr:sp>
    <xdr:clientData/>
  </xdr:oneCellAnchor>
  <xdr:oneCellAnchor>
    <xdr:from>
      <xdr:col>12</xdr:col>
      <xdr:colOff>185138</xdr:colOff>
      <xdr:row>11</xdr:row>
      <xdr:rowOff>98657</xdr:rowOff>
    </xdr:from>
    <xdr:ext cx="712246" cy="342786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2D72E4BB-A1CD-434C-A449-6F599AB903C2}"/>
            </a:ext>
          </a:extLst>
        </xdr:cNvPr>
        <xdr:cNvSpPr txBox="1"/>
      </xdr:nvSpPr>
      <xdr:spPr>
        <a:xfrm>
          <a:off x="8262338" y="2194157"/>
          <a:ext cx="71224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600">
              <a:solidFill>
                <a:schemeClr val="bg1"/>
              </a:solidFill>
            </a:rPr>
            <a:t>500bp</a:t>
          </a:r>
        </a:p>
      </xdr:txBody>
    </xdr:sp>
    <xdr:clientData/>
  </xdr:oneCellAnchor>
  <xdr:oneCellAnchor>
    <xdr:from>
      <xdr:col>12</xdr:col>
      <xdr:colOff>317502</xdr:colOff>
      <xdr:row>3</xdr:row>
      <xdr:rowOff>29865</xdr:rowOff>
    </xdr:from>
    <xdr:ext cx="374141" cy="562526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58BE0E22-1BD8-2E4D-9DF8-1A9B2C4F6C2F}"/>
            </a:ext>
          </a:extLst>
        </xdr:cNvPr>
        <xdr:cNvSpPr txBox="1"/>
      </xdr:nvSpPr>
      <xdr:spPr>
        <a:xfrm rot="16200000">
          <a:off x="8300510" y="695557"/>
          <a:ext cx="562526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800">
              <a:solidFill>
                <a:schemeClr val="bg1"/>
              </a:solidFill>
            </a:rPr>
            <a:t>H20</a:t>
          </a:r>
        </a:p>
      </xdr:txBody>
    </xdr:sp>
    <xdr:clientData/>
  </xdr:oneCellAnchor>
  <xdr:oneCellAnchor>
    <xdr:from>
      <xdr:col>2</xdr:col>
      <xdr:colOff>139700</xdr:colOff>
      <xdr:row>19</xdr:row>
      <xdr:rowOff>215900</xdr:rowOff>
    </xdr:from>
    <xdr:ext cx="2280496" cy="311432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14EE647-6F88-9D49-A715-7DF39F66EA41}"/>
            </a:ext>
          </a:extLst>
        </xdr:cNvPr>
        <xdr:cNvSpPr txBox="1"/>
      </xdr:nvSpPr>
      <xdr:spPr>
        <a:xfrm>
          <a:off x="1485900" y="3835400"/>
          <a:ext cx="2280496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400" b="0" i="0" u="none" strike="noStrike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235 bp – WT, 265bp - floxed</a:t>
          </a:r>
          <a:r>
            <a:rPr lang="en-GB" sz="1400">
              <a:solidFill>
                <a:schemeClr val="bg1"/>
              </a:solidFill>
            </a:rPr>
            <a:t> 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7</xdr:col>
      <xdr:colOff>37638</xdr:colOff>
      <xdr:row>30</xdr:row>
      <xdr:rowOff>100774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" y="381000"/>
          <a:ext cx="4076238" cy="6603174"/>
        </a:xfrm>
        <a:prstGeom prst="rect">
          <a:avLst/>
        </a:prstGeom>
      </xdr:spPr>
    </xdr:pic>
    <xdr:clientData/>
  </xdr:twoCellAnchor>
  <xdr:twoCellAnchor>
    <xdr:from>
      <xdr:col>2</xdr:col>
      <xdr:colOff>558388</xdr:colOff>
      <xdr:row>4</xdr:row>
      <xdr:rowOff>101600</xdr:rowOff>
    </xdr:from>
    <xdr:to>
      <xdr:col>3</xdr:col>
      <xdr:colOff>165429</xdr:colOff>
      <xdr:row>9</xdr:row>
      <xdr:rowOff>20158</xdr:rowOff>
    </xdr:to>
    <xdr:sp macro="" textlink="">
      <xdr:nvSpPr>
        <xdr:cNvPr id="3" name="TextBox 27">
          <a:extLst>
            <a:ext uri="{FF2B5EF4-FFF2-40B4-BE49-F238E27FC236}">
              <a16:creationId xmlns:a16="http://schemas.microsoft.com/office/drawing/2014/main" id="{4F73106D-14E0-C847-8AE0-5E26EE437177}"/>
            </a:ext>
          </a:extLst>
        </xdr:cNvPr>
        <xdr:cNvSpPr txBox="1"/>
      </xdr:nvSpPr>
      <xdr:spPr>
        <a:xfrm rot="16200000">
          <a:off x="1602780" y="1165408"/>
          <a:ext cx="883758" cy="280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WT</a:t>
          </a:r>
        </a:p>
      </xdr:txBody>
    </xdr:sp>
    <xdr:clientData/>
  </xdr:twoCellAnchor>
  <xdr:twoCellAnchor>
    <xdr:from>
      <xdr:col>4</xdr:col>
      <xdr:colOff>60237</xdr:colOff>
      <xdr:row>5</xdr:row>
      <xdr:rowOff>1</xdr:rowOff>
    </xdr:from>
    <xdr:to>
      <xdr:col>4</xdr:col>
      <xdr:colOff>340378</xdr:colOff>
      <xdr:row>9</xdr:row>
      <xdr:rowOff>52037</xdr:rowOff>
    </xdr:to>
    <xdr:sp macro="" textlink="">
      <xdr:nvSpPr>
        <xdr:cNvPr id="4" name="TextBox 28">
          <a:extLst>
            <a:ext uri="{FF2B5EF4-FFF2-40B4-BE49-F238E27FC236}">
              <a16:creationId xmlns:a16="http://schemas.microsoft.com/office/drawing/2014/main" id="{EF451F20-0332-0F4D-A0AA-65973CFE3F95}"/>
            </a:ext>
          </a:extLst>
        </xdr:cNvPr>
        <xdr:cNvSpPr txBox="1"/>
      </xdr:nvSpPr>
      <xdr:spPr>
        <a:xfrm rot="16200000">
          <a:off x="2479340" y="1225798"/>
          <a:ext cx="826736" cy="280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DMP1-fl-3</a:t>
          </a:r>
        </a:p>
      </xdr:txBody>
    </xdr:sp>
    <xdr:clientData/>
  </xdr:twoCellAnchor>
  <xdr:twoCellAnchor>
    <xdr:from>
      <xdr:col>5</xdr:col>
      <xdr:colOff>22892</xdr:colOff>
      <xdr:row>0</xdr:row>
      <xdr:rowOff>12700</xdr:rowOff>
    </xdr:from>
    <xdr:to>
      <xdr:col>5</xdr:col>
      <xdr:colOff>303033</xdr:colOff>
      <xdr:row>9</xdr:row>
      <xdr:rowOff>21436</xdr:rowOff>
    </xdr:to>
    <xdr:sp macro="" textlink="">
      <xdr:nvSpPr>
        <xdr:cNvPr id="5" name="TextBox 29">
          <a:extLst>
            <a:ext uri="{FF2B5EF4-FFF2-40B4-BE49-F238E27FC236}">
              <a16:creationId xmlns:a16="http://schemas.microsoft.com/office/drawing/2014/main" id="{4D1B5D00-DD6C-D048-A5A3-9F4BD93852AE}"/>
            </a:ext>
          </a:extLst>
        </xdr:cNvPr>
        <xdr:cNvSpPr txBox="1"/>
      </xdr:nvSpPr>
      <xdr:spPr>
        <a:xfrm rot="16200000">
          <a:off x="2660495" y="740597"/>
          <a:ext cx="1735936" cy="280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DMP1-fl-1 + Cre</a:t>
          </a:r>
        </a:p>
      </xdr:txBody>
    </xdr:sp>
    <xdr:clientData/>
  </xdr:twoCellAnchor>
  <xdr:twoCellAnchor>
    <xdr:from>
      <xdr:col>6</xdr:col>
      <xdr:colOff>197725</xdr:colOff>
      <xdr:row>5</xdr:row>
      <xdr:rowOff>167993</xdr:rowOff>
    </xdr:from>
    <xdr:to>
      <xdr:col>6</xdr:col>
      <xdr:colOff>477866</xdr:colOff>
      <xdr:row>8</xdr:row>
      <xdr:rowOff>118917</xdr:rowOff>
    </xdr:to>
    <xdr:sp macro="" textlink="">
      <xdr:nvSpPr>
        <xdr:cNvPr id="6" name="TextBox 39">
          <a:extLst>
            <a:ext uri="{FF2B5EF4-FFF2-40B4-BE49-F238E27FC236}">
              <a16:creationId xmlns:a16="http://schemas.microsoft.com/office/drawing/2014/main" id="{8C5ED70D-F325-B44A-86E7-A3ADFB6A5254}"/>
            </a:ext>
          </a:extLst>
        </xdr:cNvPr>
        <xdr:cNvSpPr txBox="1"/>
      </xdr:nvSpPr>
      <xdr:spPr>
        <a:xfrm rot="16200000">
          <a:off x="4115184" y="1241634"/>
          <a:ext cx="522424" cy="280141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200">
              <a:solidFill>
                <a:schemeClr val="bg1"/>
              </a:solidFill>
            </a:rPr>
            <a:t>H2O</a:t>
          </a:r>
        </a:p>
      </xdr:txBody>
    </xdr:sp>
    <xdr:clientData/>
  </xdr:twoCellAnchor>
  <xdr:oneCellAnchor>
    <xdr:from>
      <xdr:col>1</xdr:col>
      <xdr:colOff>368300</xdr:colOff>
      <xdr:row>15</xdr:row>
      <xdr:rowOff>0</xdr:rowOff>
    </xdr:from>
    <xdr:ext cx="712246" cy="342786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F50F99C5-2DE4-8D47-AAEA-3AC1872D755E}"/>
            </a:ext>
          </a:extLst>
        </xdr:cNvPr>
        <xdr:cNvSpPr txBox="1"/>
      </xdr:nvSpPr>
      <xdr:spPr>
        <a:xfrm>
          <a:off x="1041400" y="4025900"/>
          <a:ext cx="71224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600">
              <a:solidFill>
                <a:schemeClr val="bg1"/>
              </a:solidFill>
            </a:rPr>
            <a:t>500bp</a:t>
          </a:r>
        </a:p>
      </xdr:txBody>
    </xdr:sp>
    <xdr:clientData/>
  </xdr:one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mcn_norm_area_Image" connectionId="1" xr16:uid="{00000000-0016-0000-0400-000000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81_of_length" connectionId="6" xr16:uid="{00000000-0016-0000-0600-000001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VEGFR2_correct_norm_area_Image_1" connectionId="8" xr16:uid="{00000000-0016-0000-0E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76_Image_1" connectionId="5" xr16:uid="{00000000-0016-0000-1900-000006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am20c_Image_1" connectionId="7" xr16:uid="{00000000-0016-0000-1900-000005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69_dmp1_Image" connectionId="3" xr16:uid="{00000000-0016-0000-1900-000004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69_fam20c_m1-4_Image" connectionId="4" xr16:uid="{00000000-0016-0000-1900-000003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111_Image" connectionId="2" xr16:uid="{00000000-0016-0000-3B00-000007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3.bin"/><Relationship Id="rId5" Type="http://schemas.openxmlformats.org/officeDocument/2006/relationships/queryTable" Target="../queryTables/queryTable7.xml"/><Relationship Id="rId4" Type="http://schemas.openxmlformats.org/officeDocument/2006/relationships/queryTable" Target="../queryTables/queryTable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workbookViewId="0">
      <selection activeCell="D28" sqref="D28"/>
    </sheetView>
  </sheetViews>
  <sheetFormatPr baseColWidth="10" defaultColWidth="8.83203125" defaultRowHeight="15" x14ac:dyDescent="0.2"/>
  <sheetData>
    <row r="1" spans="1:3" x14ac:dyDescent="0.2">
      <c r="A1" t="s">
        <v>11</v>
      </c>
      <c r="B1" s="5" t="s">
        <v>9</v>
      </c>
      <c r="C1" s="5" t="s">
        <v>10</v>
      </c>
    </row>
    <row r="2" spans="1:3" x14ac:dyDescent="0.2">
      <c r="A2" t="s">
        <v>12</v>
      </c>
      <c r="B2" s="4">
        <v>13.29949</v>
      </c>
      <c r="C2" s="4">
        <v>11.173310000000001</v>
      </c>
    </row>
    <row r="3" spans="1:3" x14ac:dyDescent="0.2">
      <c r="B3" s="4">
        <v>13.57423</v>
      </c>
      <c r="C3" s="4">
        <v>11.541259999999999</v>
      </c>
    </row>
    <row r="4" spans="1:3" x14ac:dyDescent="0.2">
      <c r="B4" s="4">
        <v>13.096170000000001</v>
      </c>
      <c r="C4" s="4">
        <v>10.936640000000001</v>
      </c>
    </row>
    <row r="5" spans="1:3" x14ac:dyDescent="0.2">
      <c r="B5" s="4">
        <v>12.64086</v>
      </c>
      <c r="C5" s="4">
        <v>10.846679999999999</v>
      </c>
    </row>
    <row r="6" spans="1:3" x14ac:dyDescent="0.2">
      <c r="B6" s="4">
        <v>12.32652</v>
      </c>
      <c r="C6" s="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14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x14ac:dyDescent="0.2">
      <c r="A1" t="s">
        <v>167</v>
      </c>
      <c r="B1" t="s">
        <v>30</v>
      </c>
      <c r="C1" t="s">
        <v>31</v>
      </c>
    </row>
    <row r="2" spans="1:3" x14ac:dyDescent="0.2">
      <c r="A2" t="s">
        <v>33</v>
      </c>
      <c r="B2" s="4">
        <v>3044.8009999999999</v>
      </c>
      <c r="C2" s="4">
        <v>3792.502</v>
      </c>
    </row>
    <row r="3" spans="1:3" x14ac:dyDescent="0.2">
      <c r="B3" s="4">
        <v>1927.3869999999999</v>
      </c>
      <c r="C3" s="4">
        <v>3009.7559999999999</v>
      </c>
    </row>
    <row r="4" spans="1:3" x14ac:dyDescent="0.2">
      <c r="B4" s="4">
        <v>818.11180000000002</v>
      </c>
      <c r="C4" s="4">
        <v>3761.4659999999999</v>
      </c>
    </row>
    <row r="5" spans="1:3" x14ac:dyDescent="0.2">
      <c r="B5" s="4">
        <v>2640.99</v>
      </c>
      <c r="C5" s="4">
        <v>4529.76</v>
      </c>
    </row>
    <row r="6" spans="1:3" x14ac:dyDescent="0.2">
      <c r="B6" s="4">
        <v>2958.0419999999999</v>
      </c>
      <c r="C6" s="4">
        <v>4267.4690000000001</v>
      </c>
    </row>
    <row r="7" spans="1:3" x14ac:dyDescent="0.2">
      <c r="B7" s="4">
        <v>2875.4630000000002</v>
      </c>
      <c r="C7" s="4">
        <v>3232.2510000000002</v>
      </c>
    </row>
    <row r="8" spans="1:3" x14ac:dyDescent="0.2">
      <c r="B8" s="4">
        <v>4190.5990000000002</v>
      </c>
      <c r="C8" s="4">
        <v>4184.9799999999996</v>
      </c>
    </row>
    <row r="9" spans="1:3" x14ac:dyDescent="0.2">
      <c r="B9" s="4">
        <v>3131.6550000000002</v>
      </c>
      <c r="C9" s="4">
        <v>2871.8389999999999</v>
      </c>
    </row>
    <row r="10" spans="1:3" x14ac:dyDescent="0.2">
      <c r="B10" s="4">
        <v>3083.6309999999999</v>
      </c>
      <c r="C10" s="4">
        <v>3881.9160000000002</v>
      </c>
    </row>
    <row r="11" spans="1:3" x14ac:dyDescent="0.2">
      <c r="B11" s="4">
        <v>3114.1460000000002</v>
      </c>
      <c r="C11" s="4">
        <v>3553.5079999999998</v>
      </c>
    </row>
    <row r="12" spans="1:3" x14ac:dyDescent="0.2">
      <c r="B12" s="4"/>
      <c r="C12" s="4">
        <v>3212.1469999999999</v>
      </c>
    </row>
    <row r="13" spans="1:3" x14ac:dyDescent="0.2">
      <c r="B13" s="4"/>
      <c r="C13" s="4">
        <v>3257.6610000000001</v>
      </c>
    </row>
    <row r="14" spans="1:3" x14ac:dyDescent="0.2">
      <c r="B14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14"/>
  <sheetViews>
    <sheetView workbookViewId="0"/>
  </sheetViews>
  <sheetFormatPr baseColWidth="10" defaultColWidth="8.83203125" defaultRowHeight="15" x14ac:dyDescent="0.2"/>
  <sheetData>
    <row r="1" spans="1:3" x14ac:dyDescent="0.2">
      <c r="A1" t="s">
        <v>168</v>
      </c>
      <c r="B1" t="s">
        <v>30</v>
      </c>
      <c r="C1" t="s">
        <v>31</v>
      </c>
    </row>
    <row r="2" spans="1:3" x14ac:dyDescent="0.2">
      <c r="B2" s="4">
        <v>87.492410000000007</v>
      </c>
      <c r="C2" s="4">
        <v>114.6121</v>
      </c>
    </row>
    <row r="3" spans="1:3" x14ac:dyDescent="0.2">
      <c r="B3" s="4">
        <v>79.814989999999995</v>
      </c>
      <c r="C3" s="4">
        <v>77.283180000000002</v>
      </c>
    </row>
    <row r="4" spans="1:3" x14ac:dyDescent="0.2">
      <c r="B4" s="4">
        <v>78.288179999999997</v>
      </c>
      <c r="C4" s="4">
        <v>80.565119999999993</v>
      </c>
    </row>
    <row r="5" spans="1:3" x14ac:dyDescent="0.2">
      <c r="B5" s="4">
        <v>93.775049999999993</v>
      </c>
      <c r="C5" s="4">
        <v>100.5262</v>
      </c>
    </row>
    <row r="6" spans="1:3" x14ac:dyDescent="0.2">
      <c r="B6" s="4">
        <v>60.826860000000003</v>
      </c>
      <c r="C6" s="4">
        <v>121.9418</v>
      </c>
    </row>
    <row r="7" spans="1:3" x14ac:dyDescent="0.2">
      <c r="B7" s="4">
        <v>92.973429999999993</v>
      </c>
      <c r="C7" s="4">
        <v>79.097980000000007</v>
      </c>
    </row>
    <row r="8" spans="1:3" x14ac:dyDescent="0.2">
      <c r="B8" s="4">
        <v>86.881550000000004</v>
      </c>
      <c r="C8" s="4">
        <v>105.7163</v>
      </c>
    </row>
    <row r="9" spans="1:3" x14ac:dyDescent="0.2">
      <c r="B9" s="4">
        <v>55.90363</v>
      </c>
      <c r="C9" s="4">
        <v>73.713939999999994</v>
      </c>
    </row>
    <row r="10" spans="1:3" x14ac:dyDescent="0.2">
      <c r="B10" s="4">
        <v>83.545789999999997</v>
      </c>
      <c r="C10" s="4">
        <v>81.363780000000006</v>
      </c>
    </row>
    <row r="11" spans="1:3" x14ac:dyDescent="0.2">
      <c r="B11" s="4">
        <v>75.620189999999994</v>
      </c>
      <c r="C11" s="4">
        <v>109.1223</v>
      </c>
    </row>
    <row r="12" spans="1:3" x14ac:dyDescent="0.2">
      <c r="B12" s="4">
        <v>57.112900000000003</v>
      </c>
      <c r="C12" s="4">
        <v>94.346670000000003</v>
      </c>
    </row>
    <row r="13" spans="1:3" x14ac:dyDescent="0.2">
      <c r="B13" s="4"/>
      <c r="C13" s="4">
        <v>86.93732</v>
      </c>
    </row>
    <row r="14" spans="1:3" x14ac:dyDescent="0.2">
      <c r="B14" s="7"/>
      <c r="C14" s="4">
        <v>126.2315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24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x14ac:dyDescent="0.2">
      <c r="A1" t="s">
        <v>169</v>
      </c>
      <c r="B1" t="s">
        <v>30</v>
      </c>
      <c r="C1" t="s">
        <v>31</v>
      </c>
    </row>
    <row r="2" spans="1:3" x14ac:dyDescent="0.2">
      <c r="B2" s="4">
        <v>449.64100000000002</v>
      </c>
      <c r="C2" s="4">
        <v>790.31899999999996</v>
      </c>
    </row>
    <row r="3" spans="1:3" x14ac:dyDescent="0.2">
      <c r="B3" s="4">
        <v>667.98599999999999</v>
      </c>
      <c r="C3" s="4">
        <v>757.38599999999997</v>
      </c>
    </row>
    <row r="4" spans="1:3" x14ac:dyDescent="0.2">
      <c r="B4" s="4">
        <v>355.00400000000002</v>
      </c>
      <c r="C4" s="4">
        <v>860.35500000000002</v>
      </c>
    </row>
    <row r="5" spans="1:3" x14ac:dyDescent="0.2">
      <c r="B5" s="4">
        <v>706.95600000000002</v>
      </c>
      <c r="C5" s="4">
        <v>696.90899999999999</v>
      </c>
    </row>
    <row r="6" spans="1:3" x14ac:dyDescent="0.2">
      <c r="B6" s="4">
        <v>693.04300000000001</v>
      </c>
      <c r="C6" s="4">
        <v>1264.6099999999999</v>
      </c>
    </row>
    <row r="7" spans="1:3" x14ac:dyDescent="0.2">
      <c r="B7" s="4">
        <v>1170.21</v>
      </c>
      <c r="C7" s="4">
        <v>920.21799999999996</v>
      </c>
    </row>
    <row r="8" spans="1:3" x14ac:dyDescent="0.2">
      <c r="B8" s="4">
        <v>700.625</v>
      </c>
      <c r="C8" s="4">
        <v>1516.32</v>
      </c>
    </row>
    <row r="9" spans="1:3" x14ac:dyDescent="0.2">
      <c r="B9" s="4">
        <v>432.90600000000001</v>
      </c>
      <c r="C9" s="4">
        <v>760.57299999999998</v>
      </c>
    </row>
    <row r="10" spans="1:3" x14ac:dyDescent="0.2">
      <c r="B10" s="4">
        <v>689.47</v>
      </c>
      <c r="C10" s="4">
        <v>579.97</v>
      </c>
    </row>
    <row r="11" spans="1:3" x14ac:dyDescent="0.2">
      <c r="B11" s="4">
        <v>780.66499999999996</v>
      </c>
      <c r="C11" s="4">
        <v>905.202</v>
      </c>
    </row>
    <row r="12" spans="1:3" x14ac:dyDescent="0.2">
      <c r="B12" s="4">
        <v>730.04</v>
      </c>
      <c r="C12" s="4">
        <v>931.84699999999998</v>
      </c>
    </row>
    <row r="13" spans="1:3" x14ac:dyDescent="0.2">
      <c r="C13" s="4">
        <v>625.98699999999997</v>
      </c>
    </row>
    <row r="14" spans="1:3" x14ac:dyDescent="0.2">
      <c r="C14" s="4">
        <v>993.51099999999997</v>
      </c>
    </row>
    <row r="15" spans="1:3" x14ac:dyDescent="0.2">
      <c r="B15" s="4"/>
      <c r="C15" s="4"/>
    </row>
    <row r="16" spans="1:3" x14ac:dyDescent="0.2">
      <c r="B16" s="4"/>
      <c r="C16" s="4"/>
    </row>
    <row r="17" spans="2:3" x14ac:dyDescent="0.2">
      <c r="B17" s="7"/>
    </row>
    <row r="20" spans="2:3" x14ac:dyDescent="0.2">
      <c r="B20" s="4"/>
    </row>
    <row r="21" spans="2:3" x14ac:dyDescent="0.2">
      <c r="B21" s="4"/>
      <c r="C21" s="4"/>
    </row>
    <row r="22" spans="2:3" x14ac:dyDescent="0.2">
      <c r="B22" s="4"/>
      <c r="C22" s="4"/>
    </row>
    <row r="23" spans="2:3" x14ac:dyDescent="0.2">
      <c r="B23" s="4"/>
      <c r="C23" s="4"/>
    </row>
    <row r="24" spans="2:3" x14ac:dyDescent="0.2">
      <c r="B24" s="4"/>
      <c r="C24" s="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2"/>
  <sheetViews>
    <sheetView workbookViewId="0">
      <selection activeCell="B1" sqref="B1:D1"/>
    </sheetView>
  </sheetViews>
  <sheetFormatPr baseColWidth="10" defaultColWidth="8.83203125" defaultRowHeight="15" x14ac:dyDescent="0.2"/>
  <sheetData>
    <row r="1" spans="1:4" x14ac:dyDescent="0.2">
      <c r="A1" t="s">
        <v>171</v>
      </c>
      <c r="B1" t="s">
        <v>30</v>
      </c>
      <c r="C1" t="s">
        <v>31</v>
      </c>
      <c r="D1" t="s">
        <v>170</v>
      </c>
    </row>
    <row r="2" spans="1:4" x14ac:dyDescent="0.2">
      <c r="B2" s="4">
        <v>7954.56</v>
      </c>
      <c r="C2" s="4">
        <v>8301.58</v>
      </c>
      <c r="D2" s="4">
        <v>10323.4</v>
      </c>
    </row>
    <row r="3" spans="1:4" x14ac:dyDescent="0.2">
      <c r="B3" s="4">
        <v>6975.26</v>
      </c>
      <c r="C3" s="4">
        <v>11055.06</v>
      </c>
      <c r="D3" s="4">
        <v>5915.68</v>
      </c>
    </row>
    <row r="4" spans="1:4" x14ac:dyDescent="0.2">
      <c r="B4" s="4">
        <v>8084.22</v>
      </c>
      <c r="C4" s="4">
        <v>10264.799999999999</v>
      </c>
      <c r="D4" s="4">
        <v>8259.8799999999992</v>
      </c>
    </row>
    <row r="5" spans="1:4" x14ac:dyDescent="0.2">
      <c r="B5" s="4">
        <v>7088.61</v>
      </c>
      <c r="C5" s="4">
        <v>13084.6</v>
      </c>
      <c r="D5" s="4">
        <v>14406.8</v>
      </c>
    </row>
    <row r="6" spans="1:4" x14ac:dyDescent="0.2">
      <c r="B6" s="4">
        <v>7416.61</v>
      </c>
      <c r="C6" s="4">
        <v>8221.91</v>
      </c>
      <c r="D6" s="4"/>
    </row>
    <row r="7" spans="1:4" x14ac:dyDescent="0.2">
      <c r="B7" s="4">
        <v>2522.2800000000002</v>
      </c>
      <c r="C7" s="4">
        <v>8792.75</v>
      </c>
      <c r="D7" s="4"/>
    </row>
    <row r="8" spans="1:4" x14ac:dyDescent="0.2">
      <c r="B8" s="4">
        <v>9458.74</v>
      </c>
      <c r="C8" s="4">
        <v>6253.53</v>
      </c>
      <c r="D8" s="4"/>
    </row>
    <row r="9" spans="1:4" x14ac:dyDescent="0.2">
      <c r="B9" s="4">
        <v>9620.9449999999997</v>
      </c>
      <c r="C9" s="4">
        <v>8330.07</v>
      </c>
      <c r="D9" s="4"/>
    </row>
    <row r="10" spans="1:4" x14ac:dyDescent="0.2">
      <c r="B10" s="4">
        <v>5036.08</v>
      </c>
      <c r="C10" s="4">
        <v>10012</v>
      </c>
      <c r="D10" s="4"/>
    </row>
    <row r="11" spans="1:4" x14ac:dyDescent="0.2">
      <c r="B11" s="4">
        <v>3913.94</v>
      </c>
      <c r="C11" s="4"/>
      <c r="D11" s="4"/>
    </row>
    <row r="12" spans="1:4" x14ac:dyDescent="0.2">
      <c r="B12" s="4">
        <v>7710.93</v>
      </c>
      <c r="C12" s="4"/>
      <c r="D12" s="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12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4" x14ac:dyDescent="0.2">
      <c r="A1" t="s">
        <v>172</v>
      </c>
      <c r="B1" t="s">
        <v>30</v>
      </c>
      <c r="C1" t="s">
        <v>31</v>
      </c>
      <c r="D1" t="s">
        <v>170</v>
      </c>
    </row>
    <row r="2" spans="1:4" x14ac:dyDescent="0.2">
      <c r="B2" s="4">
        <v>3705.49</v>
      </c>
      <c r="C2" s="4">
        <v>3534.93</v>
      </c>
      <c r="D2" s="4">
        <v>4312.76</v>
      </c>
    </row>
    <row r="3" spans="1:4" x14ac:dyDescent="0.2">
      <c r="B3" s="4">
        <v>628.38699999999994</v>
      </c>
      <c r="C3" s="4">
        <v>7496.42</v>
      </c>
      <c r="D3" s="4">
        <v>7794.43</v>
      </c>
    </row>
    <row r="4" spans="1:4" x14ac:dyDescent="0.2">
      <c r="B4" s="4">
        <v>2555.4899999999998</v>
      </c>
      <c r="C4" s="4">
        <v>3853.87</v>
      </c>
      <c r="D4" s="4">
        <v>4615.83</v>
      </c>
    </row>
    <row r="5" spans="1:4" x14ac:dyDescent="0.2">
      <c r="B5" s="4">
        <v>1896.91</v>
      </c>
      <c r="C5" s="4">
        <v>7830.5950000000003</v>
      </c>
      <c r="D5" s="4">
        <v>2548.15</v>
      </c>
    </row>
    <row r="6" spans="1:4" x14ac:dyDescent="0.2">
      <c r="B6" s="4">
        <v>1135.95</v>
      </c>
      <c r="C6" s="4">
        <v>2689.35</v>
      </c>
      <c r="D6" s="4"/>
    </row>
    <row r="7" spans="1:4" x14ac:dyDescent="0.2">
      <c r="B7" s="4">
        <v>1707.48</v>
      </c>
      <c r="C7" s="4">
        <v>3208.7</v>
      </c>
      <c r="D7" s="4"/>
    </row>
    <row r="8" spans="1:4" x14ac:dyDescent="0.2">
      <c r="B8" s="4">
        <v>3949.9</v>
      </c>
      <c r="C8" s="4">
        <v>4892.1899999999996</v>
      </c>
      <c r="D8" s="4"/>
    </row>
    <row r="9" spans="1:4" x14ac:dyDescent="0.2">
      <c r="B9" s="4">
        <v>3329.7550000000001</v>
      </c>
      <c r="C9" s="4">
        <v>5769.54</v>
      </c>
      <c r="D9" s="4"/>
    </row>
    <row r="10" spans="1:4" x14ac:dyDescent="0.2">
      <c r="B10" s="4">
        <v>1850.94</v>
      </c>
      <c r="C10" s="4">
        <v>10050</v>
      </c>
      <c r="D10" s="4"/>
    </row>
    <row r="11" spans="1:4" x14ac:dyDescent="0.2">
      <c r="B11" s="4">
        <v>1597.23</v>
      </c>
      <c r="C11" s="4"/>
      <c r="D11" s="4"/>
    </row>
    <row r="12" spans="1:4" x14ac:dyDescent="0.2">
      <c r="B12" s="4">
        <v>1766.06</v>
      </c>
      <c r="C12" s="4"/>
      <c r="D12" s="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66"/>
  <sheetViews>
    <sheetView workbookViewId="0">
      <selection activeCell="E3" sqref="E3"/>
    </sheetView>
  </sheetViews>
  <sheetFormatPr baseColWidth="10" defaultColWidth="8.83203125" defaultRowHeight="15" x14ac:dyDescent="0.2"/>
  <cols>
    <col min="5" max="5" width="10.83203125" customWidth="1"/>
    <col min="6" max="6" width="57.6640625" customWidth="1"/>
    <col min="7" max="7" width="33" bestFit="1" customWidth="1"/>
  </cols>
  <sheetData>
    <row r="1" spans="1:9" ht="64" x14ac:dyDescent="0.2">
      <c r="A1" t="s">
        <v>238</v>
      </c>
      <c r="B1" s="18" t="s">
        <v>239</v>
      </c>
      <c r="C1" s="18" t="s">
        <v>241</v>
      </c>
      <c r="E1" t="s">
        <v>35</v>
      </c>
      <c r="F1" t="s">
        <v>173</v>
      </c>
      <c r="G1" s="15" t="s">
        <v>174</v>
      </c>
      <c r="H1" s="15" t="s">
        <v>175</v>
      </c>
      <c r="I1" s="6" t="s">
        <v>176</v>
      </c>
    </row>
    <row r="2" spans="1:9" ht="16" x14ac:dyDescent="0.2">
      <c r="A2" s="1" t="s">
        <v>1</v>
      </c>
      <c r="B2" s="17">
        <v>58.551021270763876</v>
      </c>
      <c r="C2" s="18">
        <v>56.217578149070334</v>
      </c>
      <c r="F2" t="s">
        <v>177</v>
      </c>
      <c r="G2">
        <v>2463.2800000000002</v>
      </c>
      <c r="H2">
        <v>1918.41</v>
      </c>
      <c r="I2">
        <f>G2/(G2+H2)*100</f>
        <v>56.217578149070334</v>
      </c>
    </row>
    <row r="3" spans="1:9" ht="16" x14ac:dyDescent="0.2">
      <c r="A3" s="1"/>
      <c r="B3" s="17">
        <v>42.06787886958427</v>
      </c>
      <c r="C3" s="18">
        <v>59.554608063020588</v>
      </c>
      <c r="F3" t="s">
        <v>178</v>
      </c>
      <c r="G3">
        <v>3757.33</v>
      </c>
      <c r="H3">
        <v>2551.7199999999998</v>
      </c>
      <c r="I3">
        <f t="shared" ref="I3:I8" si="0">G3/(G3+H3)*100</f>
        <v>59.554608063020588</v>
      </c>
    </row>
    <row r="4" spans="1:9" ht="16" x14ac:dyDescent="0.2">
      <c r="A4" s="1"/>
      <c r="B4" s="17">
        <v>43.182991872968067</v>
      </c>
      <c r="C4" s="18">
        <v>53.918452537614115</v>
      </c>
      <c r="F4" t="s">
        <v>179</v>
      </c>
      <c r="G4">
        <v>616.64</v>
      </c>
      <c r="H4">
        <v>527.01300000000003</v>
      </c>
      <c r="I4">
        <f t="shared" si="0"/>
        <v>53.918452537614115</v>
      </c>
    </row>
    <row r="5" spans="1:9" ht="16" x14ac:dyDescent="0.2">
      <c r="A5" s="1"/>
      <c r="B5" s="17">
        <v>42.240550738518067</v>
      </c>
      <c r="C5" s="18">
        <v>80.782977630520904</v>
      </c>
      <c r="F5" t="s">
        <v>180</v>
      </c>
      <c r="G5">
        <v>317.05799999999999</v>
      </c>
      <c r="H5">
        <v>75.423199999999994</v>
      </c>
      <c r="I5">
        <f t="shared" si="0"/>
        <v>80.782977630520904</v>
      </c>
    </row>
    <row r="6" spans="1:9" ht="16" x14ac:dyDescent="0.2">
      <c r="A6" s="1"/>
      <c r="B6" s="17">
        <v>31.383650321406023</v>
      </c>
      <c r="C6" s="18">
        <v>62.184913796440377</v>
      </c>
      <c r="F6" t="s">
        <v>181</v>
      </c>
      <c r="G6">
        <v>6425.99</v>
      </c>
      <c r="H6">
        <v>3907.69</v>
      </c>
      <c r="I6">
        <f t="shared" si="0"/>
        <v>62.184913796440377</v>
      </c>
    </row>
    <row r="7" spans="1:9" ht="16" x14ac:dyDescent="0.2">
      <c r="A7" s="1"/>
      <c r="B7" s="17">
        <v>47.301195493332315</v>
      </c>
      <c r="C7" s="18">
        <v>74.09926287869672</v>
      </c>
      <c r="F7" t="s">
        <v>182</v>
      </c>
      <c r="G7">
        <v>1558.04</v>
      </c>
      <c r="H7">
        <v>544.59900000000005</v>
      </c>
      <c r="I7">
        <f t="shared" si="0"/>
        <v>74.09926287869672</v>
      </c>
    </row>
    <row r="8" spans="1:9" ht="16" x14ac:dyDescent="0.2">
      <c r="A8" s="1"/>
      <c r="B8" s="17">
        <v>42.920604615990641</v>
      </c>
      <c r="C8" s="18">
        <v>44.160423391492429</v>
      </c>
      <c r="F8" t="s">
        <v>183</v>
      </c>
      <c r="G8">
        <v>4577.59</v>
      </c>
      <c r="H8">
        <v>5788.23</v>
      </c>
      <c r="I8">
        <f t="shared" si="0"/>
        <v>44.160423391492429</v>
      </c>
    </row>
    <row r="9" spans="1:9" ht="16" x14ac:dyDescent="0.2">
      <c r="A9" s="1"/>
      <c r="B9" s="17"/>
      <c r="C9" s="18"/>
      <c r="F9" t="s">
        <v>184</v>
      </c>
    </row>
    <row r="10" spans="1:9" ht="16" x14ac:dyDescent="0.2">
      <c r="A10" s="1" t="s">
        <v>3</v>
      </c>
      <c r="B10" s="17">
        <v>45.214914666778256</v>
      </c>
      <c r="C10" s="18">
        <v>50.750804888609011</v>
      </c>
      <c r="F10" t="s">
        <v>185</v>
      </c>
    </row>
    <row r="11" spans="1:9" ht="16" x14ac:dyDescent="0.2">
      <c r="A11" s="1"/>
      <c r="B11" s="17">
        <v>40.527532387802275</v>
      </c>
      <c r="C11" s="18">
        <v>37.86397499353987</v>
      </c>
      <c r="F11" t="s">
        <v>186</v>
      </c>
    </row>
    <row r="12" spans="1:9" ht="16" x14ac:dyDescent="0.2">
      <c r="A12" s="1"/>
      <c r="B12" s="17">
        <v>43.576365856498093</v>
      </c>
      <c r="C12" s="18">
        <v>60.946045957121477</v>
      </c>
      <c r="F12" t="s">
        <v>187</v>
      </c>
    </row>
    <row r="13" spans="1:9" ht="16" x14ac:dyDescent="0.2">
      <c r="A13" s="1"/>
      <c r="B13" s="17">
        <v>23.631266197135222</v>
      </c>
      <c r="C13" s="18">
        <v>82.8283483723133</v>
      </c>
      <c r="F13" t="s">
        <v>188</v>
      </c>
    </row>
    <row r="14" spans="1:9" ht="16" x14ac:dyDescent="0.2">
      <c r="A14" s="1"/>
      <c r="B14" s="17">
        <v>75.223422308598771</v>
      </c>
      <c r="C14" s="18">
        <v>29.148073562157894</v>
      </c>
      <c r="F14" t="s">
        <v>189</v>
      </c>
    </row>
    <row r="15" spans="1:9" ht="16" x14ac:dyDescent="0.2">
      <c r="A15" s="1"/>
      <c r="B15" s="17"/>
      <c r="C15" s="18">
        <v>51.503178391662928</v>
      </c>
      <c r="F15" t="s">
        <v>190</v>
      </c>
    </row>
    <row r="16" spans="1:9" x14ac:dyDescent="0.2">
      <c r="B16" s="18"/>
      <c r="C16" s="18">
        <v>35.938103466720825</v>
      </c>
    </row>
    <row r="17" spans="1:9" x14ac:dyDescent="0.2">
      <c r="A17" s="1"/>
      <c r="B17" s="18"/>
      <c r="C17" s="18"/>
      <c r="F17" t="s">
        <v>191</v>
      </c>
      <c r="G17">
        <v>1016.26</v>
      </c>
      <c r="H17">
        <v>986.19100000000003</v>
      </c>
      <c r="I17">
        <f>G17/(G17+H17)*100</f>
        <v>50.750804888609011</v>
      </c>
    </row>
    <row r="18" spans="1:9" ht="16" x14ac:dyDescent="0.2">
      <c r="A18" s="1" t="s">
        <v>4</v>
      </c>
      <c r="B18" s="17">
        <v>84.486549238244024</v>
      </c>
      <c r="C18" s="18">
        <v>39.867294206438217</v>
      </c>
      <c r="F18" t="s">
        <v>192</v>
      </c>
      <c r="G18">
        <v>759.02200000000005</v>
      </c>
      <c r="H18">
        <v>1245.58</v>
      </c>
      <c r="I18">
        <f t="shared" ref="I18:I23" si="1">G18/(G18+H18)*100</f>
        <v>37.86397499353987</v>
      </c>
    </row>
    <row r="19" spans="1:9" ht="16" x14ac:dyDescent="0.2">
      <c r="A19" s="1"/>
      <c r="B19" s="17">
        <v>58.062952295505951</v>
      </c>
      <c r="C19" s="18">
        <v>16.828378327247961</v>
      </c>
      <c r="F19" t="s">
        <v>193</v>
      </c>
      <c r="G19">
        <v>142.21899999999999</v>
      </c>
      <c r="H19">
        <v>91.133300000000006</v>
      </c>
      <c r="I19">
        <f t="shared" si="1"/>
        <v>60.946045957121477</v>
      </c>
    </row>
    <row r="20" spans="1:9" ht="16" x14ac:dyDescent="0.2">
      <c r="A20" s="1"/>
      <c r="B20" s="17">
        <v>81.890226328976922</v>
      </c>
      <c r="C20" s="18">
        <v>11.817350027211832</v>
      </c>
      <c r="F20" t="s">
        <v>194</v>
      </c>
      <c r="G20">
        <v>342.09399999999999</v>
      </c>
      <c r="H20">
        <v>70.921599999999998</v>
      </c>
      <c r="I20">
        <f t="shared" si="1"/>
        <v>82.8283483723133</v>
      </c>
    </row>
    <row r="21" spans="1:9" ht="16" x14ac:dyDescent="0.2">
      <c r="A21" s="1"/>
      <c r="B21" s="17">
        <v>60.439024919683952</v>
      </c>
      <c r="C21" s="18">
        <v>18.146520322469595</v>
      </c>
      <c r="F21" t="s">
        <v>195</v>
      </c>
      <c r="G21">
        <v>525.69600000000003</v>
      </c>
      <c r="H21">
        <v>1277.8399999999999</v>
      </c>
      <c r="I21">
        <f t="shared" si="1"/>
        <v>29.148073562157894</v>
      </c>
    </row>
    <row r="22" spans="1:9" ht="16" x14ac:dyDescent="0.2">
      <c r="A22" s="1"/>
      <c r="B22" s="17">
        <v>46.220233084832337</v>
      </c>
      <c r="C22" s="18">
        <v>3.0335393359987322</v>
      </c>
      <c r="F22" t="s">
        <v>196</v>
      </c>
      <c r="G22">
        <v>1089.73</v>
      </c>
      <c r="H22">
        <v>1026.1199999999999</v>
      </c>
      <c r="I22">
        <f t="shared" si="1"/>
        <v>51.503178391662928</v>
      </c>
    </row>
    <row r="23" spans="1:9" ht="16" x14ac:dyDescent="0.2">
      <c r="A23" s="1"/>
      <c r="B23" s="17">
        <v>81.24805801871814</v>
      </c>
      <c r="C23" s="18">
        <v>50.612801264322407</v>
      </c>
      <c r="F23" t="s">
        <v>197</v>
      </c>
      <c r="G23">
        <v>1981.99</v>
      </c>
      <c r="H23">
        <v>3533.02</v>
      </c>
      <c r="I23">
        <f t="shared" si="1"/>
        <v>35.938103466720825</v>
      </c>
    </row>
    <row r="24" spans="1:9" ht="16" x14ac:dyDescent="0.2">
      <c r="A24" s="1"/>
      <c r="B24" s="17">
        <v>71.789267229055383</v>
      </c>
      <c r="C24" s="18"/>
      <c r="F24" t="s">
        <v>198</v>
      </c>
    </row>
    <row r="25" spans="1:9" ht="16" x14ac:dyDescent="0.2">
      <c r="B25" s="17">
        <v>97.579469765859869</v>
      </c>
      <c r="C25" s="18"/>
      <c r="F25" t="s">
        <v>199</v>
      </c>
    </row>
    <row r="26" spans="1:9" ht="16" x14ac:dyDescent="0.2">
      <c r="A26" s="1"/>
      <c r="B26" s="17">
        <v>63.174107069844609</v>
      </c>
      <c r="C26" s="18"/>
      <c r="F26" t="s">
        <v>200</v>
      </c>
    </row>
    <row r="27" spans="1:9" ht="16" x14ac:dyDescent="0.2">
      <c r="B27" s="17">
        <v>60.325778340777305</v>
      </c>
      <c r="C27" s="18"/>
      <c r="F27" t="s">
        <v>201</v>
      </c>
    </row>
    <row r="28" spans="1:9" ht="16" x14ac:dyDescent="0.2">
      <c r="A28" s="1"/>
      <c r="B28" s="17"/>
      <c r="C28" s="18"/>
      <c r="F28" t="s">
        <v>202</v>
      </c>
    </row>
    <row r="29" spans="1:9" ht="16" x14ac:dyDescent="0.2">
      <c r="A29" s="1" t="s">
        <v>28</v>
      </c>
      <c r="B29" s="17">
        <v>82.387172048673392</v>
      </c>
      <c r="C29" s="18">
        <v>12.719445714486689</v>
      </c>
      <c r="F29" t="s">
        <v>203</v>
      </c>
    </row>
    <row r="30" spans="1:9" ht="16" x14ac:dyDescent="0.2">
      <c r="A30" s="1"/>
      <c r="B30" s="17">
        <v>54.571440334865855</v>
      </c>
      <c r="C30" s="18">
        <v>1.5721809003444567</v>
      </c>
      <c r="F30" t="s">
        <v>204</v>
      </c>
    </row>
    <row r="31" spans="1:9" ht="16" x14ac:dyDescent="0.2">
      <c r="B31" s="17">
        <v>52.564070798852157</v>
      </c>
      <c r="C31" s="18">
        <v>42.682601351351352</v>
      </c>
      <c r="F31" t="s">
        <v>205</v>
      </c>
    </row>
    <row r="32" spans="1:9" ht="16" x14ac:dyDescent="0.2">
      <c r="B32" s="17">
        <v>88.434156864251875</v>
      </c>
      <c r="C32" s="18">
        <v>35.52932461592966</v>
      </c>
    </row>
    <row r="33" spans="1:9" ht="16" x14ac:dyDescent="0.2">
      <c r="B33" s="17">
        <v>89.992141461608966</v>
      </c>
      <c r="C33" s="18">
        <v>6.4795719208777376</v>
      </c>
      <c r="F33" t="s">
        <v>206</v>
      </c>
      <c r="G33">
        <v>266.23099999999999</v>
      </c>
      <c r="H33">
        <v>401.56200000000001</v>
      </c>
      <c r="I33">
        <f t="shared" ref="I33:I38" si="2">G33/(G33+H33)*100</f>
        <v>39.867294206438217</v>
      </c>
    </row>
    <row r="34" spans="1:9" ht="16" x14ac:dyDescent="0.2">
      <c r="B34" s="17"/>
      <c r="C34" s="18"/>
      <c r="F34" t="s">
        <v>207</v>
      </c>
      <c r="G34">
        <v>142.32499999999999</v>
      </c>
      <c r="H34">
        <v>703.41899999999998</v>
      </c>
      <c r="I34">
        <f t="shared" si="2"/>
        <v>16.828378327247961</v>
      </c>
    </row>
    <row r="35" spans="1:9" ht="16" x14ac:dyDescent="0.2">
      <c r="A35" s="1" t="s">
        <v>29</v>
      </c>
      <c r="B35" s="17">
        <v>48.045401838459881</v>
      </c>
      <c r="C35" s="18">
        <v>59.951074857724905</v>
      </c>
      <c r="F35" t="s">
        <v>208</v>
      </c>
      <c r="G35">
        <v>478.13400000000001</v>
      </c>
      <c r="H35">
        <v>3567.9</v>
      </c>
      <c r="I35">
        <f t="shared" si="2"/>
        <v>11.817350027211832</v>
      </c>
    </row>
    <row r="36" spans="1:9" ht="16" x14ac:dyDescent="0.2">
      <c r="B36" s="17">
        <v>77.044799316620583</v>
      </c>
      <c r="C36" s="18">
        <v>14.556863422843747</v>
      </c>
      <c r="F36" t="s">
        <v>209</v>
      </c>
      <c r="G36">
        <v>226.67</v>
      </c>
      <c r="H36">
        <v>1022.44</v>
      </c>
      <c r="I36">
        <f t="shared" si="2"/>
        <v>18.146520322469595</v>
      </c>
    </row>
    <row r="37" spans="1:9" ht="16" x14ac:dyDescent="0.2">
      <c r="B37" s="17">
        <v>46.855275107138304</v>
      </c>
      <c r="C37" s="18">
        <v>22.008155372613146</v>
      </c>
      <c r="F37" t="s">
        <v>210</v>
      </c>
      <c r="G37">
        <v>54.1843</v>
      </c>
      <c r="H37">
        <v>1731.99</v>
      </c>
      <c r="I37">
        <f t="shared" si="2"/>
        <v>3.0335393359987322</v>
      </c>
    </row>
    <row r="38" spans="1:9" ht="16" x14ac:dyDescent="0.2">
      <c r="B38" s="17">
        <v>58.760545257244537</v>
      </c>
      <c r="C38" s="18">
        <v>12.945505038199249</v>
      </c>
      <c r="F38" t="s">
        <v>211</v>
      </c>
      <c r="G38">
        <v>1281.01</v>
      </c>
      <c r="H38">
        <v>1249.99</v>
      </c>
      <c r="I38">
        <f t="shared" si="2"/>
        <v>50.612801264322407</v>
      </c>
    </row>
    <row r="39" spans="1:9" ht="16" x14ac:dyDescent="0.2">
      <c r="B39" s="17">
        <v>49.444148591458024</v>
      </c>
      <c r="C39" s="18"/>
      <c r="F39" t="s">
        <v>212</v>
      </c>
    </row>
    <row r="40" spans="1:9" ht="16" x14ac:dyDescent="0.2">
      <c r="B40" s="17">
        <v>30.591166413714365</v>
      </c>
      <c r="C40" s="18"/>
      <c r="F40" t="s">
        <v>213</v>
      </c>
    </row>
    <row r="41" spans="1:9" x14ac:dyDescent="0.2">
      <c r="F41" t="s">
        <v>214</v>
      </c>
    </row>
    <row r="42" spans="1:9" x14ac:dyDescent="0.2">
      <c r="F42" t="s">
        <v>215</v>
      </c>
    </row>
    <row r="43" spans="1:9" x14ac:dyDescent="0.2">
      <c r="F43" t="s">
        <v>216</v>
      </c>
    </row>
    <row r="44" spans="1:9" x14ac:dyDescent="0.2">
      <c r="F44" t="s">
        <v>217</v>
      </c>
    </row>
    <row r="45" spans="1:9" x14ac:dyDescent="0.2">
      <c r="F45" t="s">
        <v>218</v>
      </c>
    </row>
    <row r="46" spans="1:9" x14ac:dyDescent="0.2">
      <c r="F46" t="s">
        <v>219</v>
      </c>
    </row>
    <row r="48" spans="1:9" x14ac:dyDescent="0.2">
      <c r="F48" t="s">
        <v>220</v>
      </c>
      <c r="G48">
        <v>452.065</v>
      </c>
      <c r="H48">
        <v>3102.06</v>
      </c>
      <c r="I48">
        <f>G48/(G48+H48)*100</f>
        <v>12.719445714486689</v>
      </c>
    </row>
    <row r="49" spans="6:9" x14ac:dyDescent="0.2">
      <c r="F49" t="s">
        <v>221</v>
      </c>
      <c r="G49">
        <v>73.941100000000006</v>
      </c>
      <c r="H49">
        <v>4629.1499999999996</v>
      </c>
      <c r="I49">
        <f>G49/(G49+H49)*100</f>
        <v>1.5721809003444567</v>
      </c>
    </row>
    <row r="50" spans="6:9" x14ac:dyDescent="0.2">
      <c r="F50" t="s">
        <v>222</v>
      </c>
      <c r="G50">
        <v>5053.62</v>
      </c>
      <c r="H50">
        <v>6786.38</v>
      </c>
      <c r="I50">
        <f>G50/(G50+H50)*100</f>
        <v>42.682601351351352</v>
      </c>
    </row>
    <row r="51" spans="6:9" x14ac:dyDescent="0.2">
      <c r="F51" t="s">
        <v>223</v>
      </c>
      <c r="G51">
        <v>61.776400000000002</v>
      </c>
      <c r="H51">
        <v>112.098</v>
      </c>
      <c r="I51">
        <f>G51/(G51+H51)*100</f>
        <v>35.52932461592966</v>
      </c>
    </row>
    <row r="52" spans="6:9" x14ac:dyDescent="0.2">
      <c r="F52" t="s">
        <v>224</v>
      </c>
      <c r="G52">
        <v>15.470599999999999</v>
      </c>
      <c r="H52">
        <v>223.28899999999999</v>
      </c>
      <c r="I52">
        <f>G52/(G52+H52)*100</f>
        <v>6.4795719208777376</v>
      </c>
    </row>
    <row r="53" spans="6:9" x14ac:dyDescent="0.2">
      <c r="F53" t="s">
        <v>225</v>
      </c>
    </row>
    <row r="54" spans="6:9" x14ac:dyDescent="0.2">
      <c r="F54" t="s">
        <v>226</v>
      </c>
    </row>
    <row r="55" spans="6:9" x14ac:dyDescent="0.2">
      <c r="F55" t="s">
        <v>227</v>
      </c>
    </row>
    <row r="56" spans="6:9" x14ac:dyDescent="0.2">
      <c r="F56" t="s">
        <v>228</v>
      </c>
    </row>
    <row r="57" spans="6:9" x14ac:dyDescent="0.2">
      <c r="F57" t="s">
        <v>229</v>
      </c>
    </row>
    <row r="59" spans="6:9" x14ac:dyDescent="0.2">
      <c r="F59" t="s">
        <v>230</v>
      </c>
      <c r="G59">
        <v>212.47800000000001</v>
      </c>
      <c r="H59">
        <v>141.941</v>
      </c>
      <c r="I59">
        <f>G59/(G59+H59)*100</f>
        <v>59.951074857724905</v>
      </c>
    </row>
    <row r="60" spans="6:9" x14ac:dyDescent="0.2">
      <c r="F60" t="s">
        <v>231</v>
      </c>
      <c r="G60">
        <v>7.0078399999999998</v>
      </c>
      <c r="H60">
        <v>41.133299999999998</v>
      </c>
      <c r="I60">
        <f>G60/(G60+H60)*100</f>
        <v>14.556863422843747</v>
      </c>
    </row>
    <row r="61" spans="6:9" x14ac:dyDescent="0.2">
      <c r="F61" t="s">
        <v>232</v>
      </c>
      <c r="G61">
        <v>5.9137300000000002</v>
      </c>
      <c r="H61">
        <v>20.956900000000001</v>
      </c>
      <c r="I61">
        <f>G61/(G61+H61)*100</f>
        <v>22.008155372613146</v>
      </c>
    </row>
    <row r="62" spans="6:9" x14ac:dyDescent="0.2">
      <c r="F62" t="s">
        <v>233</v>
      </c>
      <c r="G62">
        <v>13.7608</v>
      </c>
      <c r="H62">
        <v>92.537099999999995</v>
      </c>
      <c r="I62">
        <f>G62/(G62+H62)*100</f>
        <v>12.945505038199249</v>
      </c>
    </row>
    <row r="63" spans="6:9" x14ac:dyDescent="0.2">
      <c r="F63" t="s">
        <v>234</v>
      </c>
    </row>
    <row r="64" spans="6:9" x14ac:dyDescent="0.2">
      <c r="F64" t="s">
        <v>235</v>
      </c>
    </row>
    <row r="65" spans="6:6" x14ac:dyDescent="0.2">
      <c r="F65" t="s">
        <v>236</v>
      </c>
    </row>
    <row r="66" spans="6:6" x14ac:dyDescent="0.2">
      <c r="F66" t="s">
        <v>237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15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x14ac:dyDescent="0.2">
      <c r="A1" t="s">
        <v>242</v>
      </c>
      <c r="B1" t="s">
        <v>30</v>
      </c>
      <c r="C1" t="s">
        <v>31</v>
      </c>
    </row>
    <row r="2" spans="1:3" x14ac:dyDescent="0.2">
      <c r="B2" s="4">
        <v>96.178269999999998</v>
      </c>
      <c r="C2" s="4">
        <v>63.403970000000001</v>
      </c>
    </row>
    <row r="3" spans="1:3" x14ac:dyDescent="0.2">
      <c r="B3" s="4">
        <v>81.118380000000002</v>
      </c>
      <c r="C3" s="4">
        <v>133.7998</v>
      </c>
    </row>
    <row r="4" spans="1:3" x14ac:dyDescent="0.2">
      <c r="B4" s="4">
        <v>56.51294</v>
      </c>
      <c r="C4" s="4">
        <v>119.7097</v>
      </c>
    </row>
    <row r="5" spans="1:3" x14ac:dyDescent="0.2">
      <c r="B5" s="4">
        <v>58.323779999999999</v>
      </c>
      <c r="C5" s="4">
        <v>65.821039999999996</v>
      </c>
    </row>
    <row r="6" spans="1:3" x14ac:dyDescent="0.2">
      <c r="B6" s="4">
        <v>82.298569999999998</v>
      </c>
      <c r="C6" s="4">
        <v>59.985129999999998</v>
      </c>
    </row>
    <row r="7" spans="1:3" x14ac:dyDescent="0.2">
      <c r="B7" s="4">
        <v>53.796860000000002</v>
      </c>
      <c r="C7" s="4">
        <v>77.592510000000004</v>
      </c>
    </row>
    <row r="8" spans="1:3" x14ac:dyDescent="0.2">
      <c r="B8" s="4">
        <v>42.952820000000003</v>
      </c>
      <c r="C8" s="4">
        <v>93.570499999999996</v>
      </c>
    </row>
    <row r="9" spans="1:3" x14ac:dyDescent="0.2">
      <c r="B9" s="4">
        <v>67.826639999999998</v>
      </c>
      <c r="C9" s="4">
        <v>102.0194</v>
      </c>
    </row>
    <row r="10" spans="1:3" x14ac:dyDescent="0.2">
      <c r="B10" s="4">
        <v>69.093540000000004</v>
      </c>
      <c r="C10" s="4">
        <v>77.00994</v>
      </c>
    </row>
    <row r="11" spans="1:3" x14ac:dyDescent="0.2">
      <c r="C11" s="4">
        <v>76.581220000000002</v>
      </c>
    </row>
    <row r="12" spans="1:3" x14ac:dyDescent="0.2">
      <c r="B12" s="4"/>
      <c r="C12" s="4">
        <v>93.908869999999993</v>
      </c>
    </row>
    <row r="13" spans="1:3" x14ac:dyDescent="0.2">
      <c r="B13" s="7"/>
      <c r="C13" s="4">
        <v>66.14622</v>
      </c>
    </row>
    <row r="15" spans="1:3" x14ac:dyDescent="0.2">
      <c r="B15" s="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C15"/>
  <sheetViews>
    <sheetView workbookViewId="0">
      <selection activeCell="C1" sqref="C1"/>
    </sheetView>
  </sheetViews>
  <sheetFormatPr baseColWidth="10" defaultColWidth="8.83203125" defaultRowHeight="15" x14ac:dyDescent="0.2"/>
  <sheetData>
    <row r="1" spans="1:3" x14ac:dyDescent="0.2">
      <c r="A1" t="s">
        <v>243</v>
      </c>
      <c r="B1" t="s">
        <v>30</v>
      </c>
      <c r="C1" t="s">
        <v>31</v>
      </c>
    </row>
    <row r="2" spans="1:3" x14ac:dyDescent="0.2">
      <c r="B2" s="4">
        <v>6931.76</v>
      </c>
      <c r="C2" s="4">
        <v>27650.6</v>
      </c>
    </row>
    <row r="3" spans="1:3" x14ac:dyDescent="0.2">
      <c r="B3" s="4">
        <v>16454.7</v>
      </c>
      <c r="C3" s="4">
        <v>17868.3</v>
      </c>
    </row>
    <row r="4" spans="1:3" x14ac:dyDescent="0.2">
      <c r="B4" s="4">
        <v>9561.48</v>
      </c>
      <c r="C4" s="4">
        <v>19283.2</v>
      </c>
    </row>
    <row r="5" spans="1:3" x14ac:dyDescent="0.2">
      <c r="B5" s="4">
        <v>5899.8</v>
      </c>
      <c r="C5" s="4">
        <v>21257.5</v>
      </c>
    </row>
    <row r="6" spans="1:3" x14ac:dyDescent="0.2">
      <c r="B6" s="4">
        <v>11201</v>
      </c>
      <c r="C6" s="4">
        <v>7869.39</v>
      </c>
    </row>
    <row r="7" spans="1:3" x14ac:dyDescent="0.2">
      <c r="B7" s="4">
        <v>7240.95</v>
      </c>
      <c r="C7" s="4">
        <v>33802.400000000001</v>
      </c>
    </row>
    <row r="8" spans="1:3" x14ac:dyDescent="0.2">
      <c r="B8" s="4">
        <v>12922.4</v>
      </c>
      <c r="C8" s="4">
        <v>18177.099999999999</v>
      </c>
    </row>
    <row r="9" spans="1:3" x14ac:dyDescent="0.2">
      <c r="B9" s="4">
        <v>14698.1</v>
      </c>
      <c r="C9" s="4">
        <v>18732.900000000001</v>
      </c>
    </row>
    <row r="10" spans="1:3" x14ac:dyDescent="0.2">
      <c r="B10" s="4">
        <v>12625.6</v>
      </c>
      <c r="C10" s="4">
        <v>10822.9</v>
      </c>
    </row>
    <row r="11" spans="1:3" x14ac:dyDescent="0.2">
      <c r="C11" s="4">
        <v>19267.3</v>
      </c>
    </row>
    <row r="12" spans="1:3" x14ac:dyDescent="0.2">
      <c r="B12" s="4"/>
      <c r="C12" s="4">
        <v>43291.8</v>
      </c>
    </row>
    <row r="13" spans="1:3" x14ac:dyDescent="0.2">
      <c r="B13" s="4"/>
      <c r="C13" s="4"/>
    </row>
    <row r="14" spans="1:3" x14ac:dyDescent="0.2">
      <c r="B14" s="4"/>
      <c r="C14" s="4"/>
    </row>
    <row r="15" spans="1:3" x14ac:dyDescent="0.2">
      <c r="B15" s="7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C5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x14ac:dyDescent="0.2">
      <c r="A1" t="s">
        <v>244</v>
      </c>
      <c r="B1" t="s">
        <v>30</v>
      </c>
      <c r="C1" t="s">
        <v>31</v>
      </c>
    </row>
    <row r="2" spans="1:3" x14ac:dyDescent="0.2">
      <c r="B2" s="4">
        <v>197.26230000000001</v>
      </c>
      <c r="C2" s="4">
        <v>226.87950000000001</v>
      </c>
    </row>
    <row r="3" spans="1:3" x14ac:dyDescent="0.2">
      <c r="B3" s="4">
        <v>183.16720000000001</v>
      </c>
      <c r="C3" s="4">
        <v>61.684660000000001</v>
      </c>
    </row>
    <row r="4" spans="1:3" x14ac:dyDescent="0.2">
      <c r="B4" s="4">
        <v>69.046940000000006</v>
      </c>
      <c r="C4" s="4">
        <v>209.16470000000001</v>
      </c>
    </row>
    <row r="5" spans="1:3" x14ac:dyDescent="0.2">
      <c r="B5" s="4">
        <v>59.781970000000001</v>
      </c>
      <c r="C5" s="4">
        <v>172.8339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C12"/>
  <sheetViews>
    <sheetView workbookViewId="0">
      <selection activeCell="C1" sqref="B1:C1"/>
    </sheetView>
  </sheetViews>
  <sheetFormatPr baseColWidth="10" defaultColWidth="8.83203125" defaultRowHeight="15" x14ac:dyDescent="0.2"/>
  <sheetData>
    <row r="1" spans="1:3" x14ac:dyDescent="0.2">
      <c r="A1" t="s">
        <v>245</v>
      </c>
      <c r="B1" t="s">
        <v>30</v>
      </c>
      <c r="C1" t="s">
        <v>31</v>
      </c>
    </row>
    <row r="2" spans="1:3" x14ac:dyDescent="0.2">
      <c r="B2" s="4">
        <v>185.57220000000001</v>
      </c>
      <c r="C2" s="4">
        <v>249.60640000000001</v>
      </c>
    </row>
    <row r="3" spans="1:3" x14ac:dyDescent="0.2">
      <c r="B3" s="4">
        <v>217.7286</v>
      </c>
      <c r="C3" s="4">
        <v>257.07499999999999</v>
      </c>
    </row>
    <row r="4" spans="1:3" x14ac:dyDescent="0.2">
      <c r="B4" s="4">
        <v>89.510369999999995</v>
      </c>
      <c r="C4" s="4">
        <v>558.82190000000003</v>
      </c>
    </row>
    <row r="5" spans="1:3" x14ac:dyDescent="0.2">
      <c r="B5" s="4">
        <v>57.81297</v>
      </c>
      <c r="C5" s="4">
        <v>224.4015</v>
      </c>
    </row>
    <row r="6" spans="1:3" x14ac:dyDescent="0.2">
      <c r="B6" s="4">
        <v>207.7424</v>
      </c>
      <c r="C6" s="4">
        <v>218.9906</v>
      </c>
    </row>
    <row r="7" spans="1:3" x14ac:dyDescent="0.2">
      <c r="B7" s="4">
        <v>87.153909999999996</v>
      </c>
      <c r="C7" s="4">
        <v>218.7003</v>
      </c>
    </row>
    <row r="8" spans="1:3" x14ac:dyDescent="0.2">
      <c r="B8" s="4"/>
      <c r="C8" s="4">
        <v>162.07599999999999</v>
      </c>
    </row>
    <row r="9" spans="1:3" x14ac:dyDescent="0.2">
      <c r="C9" s="4">
        <v>521.56809999999996</v>
      </c>
    </row>
    <row r="10" spans="1:3" x14ac:dyDescent="0.2">
      <c r="C10" s="4">
        <v>256.92959999999999</v>
      </c>
    </row>
    <row r="12" spans="1:3" x14ac:dyDescent="0.2">
      <c r="B12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8"/>
  <sheetViews>
    <sheetView topLeftCell="A62" workbookViewId="0">
      <selection activeCell="B2" sqref="B2:B62"/>
    </sheetView>
  </sheetViews>
  <sheetFormatPr baseColWidth="10" defaultColWidth="9.1640625" defaultRowHeight="15" x14ac:dyDescent="0.2"/>
  <cols>
    <col min="1" max="2" width="9.1640625" style="1"/>
    <col min="3" max="3" width="11.5" style="1" customWidth="1"/>
    <col min="4" max="16384" width="9.1640625" style="1"/>
  </cols>
  <sheetData>
    <row r="1" spans="1:3" ht="17" x14ac:dyDescent="0.2">
      <c r="A1" s="1" t="s">
        <v>0</v>
      </c>
      <c r="B1" s="2" t="s">
        <v>7</v>
      </c>
      <c r="C1" s="2" t="s">
        <v>8</v>
      </c>
    </row>
    <row r="2" spans="1:3" ht="16" x14ac:dyDescent="0.2">
      <c r="A2" s="1" t="s">
        <v>1</v>
      </c>
      <c r="B2" s="3">
        <v>301.41833419675561</v>
      </c>
      <c r="C2" s="3">
        <v>222.08201105604269</v>
      </c>
    </row>
    <row r="3" spans="1:3" ht="16" x14ac:dyDescent="0.2">
      <c r="B3" s="3">
        <v>342.67683075405347</v>
      </c>
      <c r="C3" s="3">
        <v>473.60653073806589</v>
      </c>
    </row>
    <row r="4" spans="1:3" ht="16" x14ac:dyDescent="0.2">
      <c r="B4" s="3">
        <v>286.62313443013716</v>
      </c>
      <c r="C4" s="3">
        <v>317.63932112845134</v>
      </c>
    </row>
    <row r="5" spans="1:3" ht="16" x14ac:dyDescent="0.2">
      <c r="B5" s="3">
        <v>473.60550777182476</v>
      </c>
      <c r="C5" s="3">
        <v>365.7125011212438</v>
      </c>
    </row>
    <row r="6" spans="1:3" ht="16" x14ac:dyDescent="0.2">
      <c r="B6" s="3">
        <v>161.75663106148974</v>
      </c>
      <c r="C6" s="3">
        <v>271.21495610343851</v>
      </c>
    </row>
    <row r="7" spans="1:3" ht="16" x14ac:dyDescent="0.2">
      <c r="B7" s="3">
        <v>178.70769504950496</v>
      </c>
      <c r="C7" s="3">
        <v>299.01941932931919</v>
      </c>
    </row>
    <row r="8" spans="1:3" ht="16" x14ac:dyDescent="0.2">
      <c r="B8" s="3">
        <v>195.32689218755414</v>
      </c>
      <c r="C8" s="3">
        <v>211.99776242328255</v>
      </c>
    </row>
    <row r="10" spans="1:3" ht="16" x14ac:dyDescent="0.2">
      <c r="A10" s="1" t="s">
        <v>3</v>
      </c>
      <c r="B10" s="3">
        <v>361.08817625191341</v>
      </c>
      <c r="C10" s="3">
        <v>397.93879432489774</v>
      </c>
    </row>
    <row r="11" spans="1:3" ht="16" x14ac:dyDescent="0.2">
      <c r="B11" s="3">
        <v>166.44961202014429</v>
      </c>
      <c r="C11" s="3">
        <v>175.11738136803683</v>
      </c>
    </row>
    <row r="12" spans="1:3" ht="16" x14ac:dyDescent="0.2">
      <c r="B12" s="3">
        <v>156.35072654382853</v>
      </c>
      <c r="C12" s="3">
        <v>259.31712032983307</v>
      </c>
    </row>
    <row r="13" spans="1:3" ht="16" x14ac:dyDescent="0.2">
      <c r="B13" s="3">
        <v>241.99623686114586</v>
      </c>
      <c r="C13" s="3">
        <v>314.23156672040591</v>
      </c>
    </row>
    <row r="14" spans="1:3" ht="16" x14ac:dyDescent="0.2">
      <c r="B14" s="3">
        <v>365.48297046580774</v>
      </c>
      <c r="C14" s="3">
        <v>172.40796512013023</v>
      </c>
    </row>
    <row r="16" spans="1:3" ht="16" x14ac:dyDescent="0.2">
      <c r="A16" s="1" t="s">
        <v>4</v>
      </c>
      <c r="B16" s="3">
        <v>788.77214526691807</v>
      </c>
      <c r="C16" s="3">
        <v>267.69816574093483</v>
      </c>
    </row>
    <row r="17" spans="1:3" ht="16" x14ac:dyDescent="0.2">
      <c r="B17" s="3">
        <v>872.12492390659361</v>
      </c>
      <c r="C17" s="3">
        <v>456.43369737590893</v>
      </c>
    </row>
    <row r="18" spans="1:3" ht="16" x14ac:dyDescent="0.2">
      <c r="B18" s="3">
        <v>840.30938998561385</v>
      </c>
      <c r="C18" s="3">
        <v>432.36078294825899</v>
      </c>
    </row>
    <row r="19" spans="1:3" ht="16" x14ac:dyDescent="0.2">
      <c r="B19" s="3">
        <v>348.46380679162729</v>
      </c>
      <c r="C19" s="3">
        <v>303.09761142555112</v>
      </c>
    </row>
    <row r="20" spans="1:3" ht="16" x14ac:dyDescent="0.2">
      <c r="B20" s="3">
        <v>476.96058215848331</v>
      </c>
      <c r="C20" s="3">
        <v>563.58552600259179</v>
      </c>
    </row>
    <row r="21" spans="1:3" ht="16" x14ac:dyDescent="0.2">
      <c r="B21" s="3">
        <v>357.98038154434613</v>
      </c>
      <c r="C21" s="3">
        <v>202.44871758072787</v>
      </c>
    </row>
    <row r="22" spans="1:3" ht="16" x14ac:dyDescent="0.2">
      <c r="B22" s="3">
        <v>774.16088923485518</v>
      </c>
      <c r="C22" s="3">
        <v>341.53558179185552</v>
      </c>
    </row>
    <row r="23" spans="1:3" ht="16" x14ac:dyDescent="0.2">
      <c r="B23" s="3">
        <v>595.86806289111837</v>
      </c>
      <c r="C23" s="3">
        <v>145.23534478527608</v>
      </c>
    </row>
    <row r="24" spans="1:3" ht="16" x14ac:dyDescent="0.2">
      <c r="B24" s="3">
        <v>375.12834121774262</v>
      </c>
      <c r="C24" s="3">
        <v>290.36882781234931</v>
      </c>
    </row>
    <row r="25" spans="1:3" ht="16" x14ac:dyDescent="0.2">
      <c r="B25" s="3">
        <v>399.37560376524027</v>
      </c>
      <c r="C25" s="3">
        <v>323.48641415910964</v>
      </c>
    </row>
    <row r="27" spans="1:3" ht="16" x14ac:dyDescent="0.2">
      <c r="A27" s="1" t="s">
        <v>5</v>
      </c>
      <c r="B27" s="3">
        <v>1145.144145637925</v>
      </c>
      <c r="C27" s="3">
        <v>353.24075338825668</v>
      </c>
    </row>
    <row r="28" spans="1:3" ht="16" x14ac:dyDescent="0.2">
      <c r="B28" s="3">
        <v>754.43674517607337</v>
      </c>
      <c r="C28" s="3">
        <v>339.46634585257209</v>
      </c>
    </row>
    <row r="29" spans="1:3" ht="16" x14ac:dyDescent="0.2">
      <c r="B29" s="3">
        <v>877.26892314891325</v>
      </c>
      <c r="C29" s="3">
        <v>783.67362998004296</v>
      </c>
    </row>
    <row r="30" spans="1:3" ht="16" x14ac:dyDescent="0.2">
      <c r="B30" s="3">
        <v>921.70761971063632</v>
      </c>
      <c r="C30" s="3">
        <v>184.33589597315438</v>
      </c>
    </row>
    <row r="31" spans="1:3" ht="16" x14ac:dyDescent="0.2">
      <c r="B31" s="3">
        <v>482.48145477132994</v>
      </c>
      <c r="C31" s="3">
        <v>455.47384103908485</v>
      </c>
    </row>
    <row r="33" spans="1:3" ht="16" x14ac:dyDescent="0.2">
      <c r="A33" s="1" t="s">
        <v>6</v>
      </c>
      <c r="B33" s="3">
        <v>711.9667355674095</v>
      </c>
      <c r="C33" s="3">
        <v>564.91848351255237</v>
      </c>
    </row>
    <row r="34" spans="1:3" ht="16" x14ac:dyDescent="0.2">
      <c r="B34" s="3">
        <v>1616.1312494856561</v>
      </c>
      <c r="C34" s="3">
        <v>549.42373225285462</v>
      </c>
    </row>
    <row r="35" spans="1:3" ht="16" x14ac:dyDescent="0.2">
      <c r="B35" s="3">
        <v>968.45401520436644</v>
      </c>
      <c r="C35" s="3">
        <v>756.60164911809602</v>
      </c>
    </row>
    <row r="36" spans="1:3" ht="16" x14ac:dyDescent="0.2">
      <c r="B36" s="3">
        <v>535.95155495618963</v>
      </c>
      <c r="C36" s="3">
        <v>614.11034090259921</v>
      </c>
    </row>
    <row r="37" spans="1:3" ht="16" x14ac:dyDescent="0.2">
      <c r="B37" s="3">
        <v>534.79020779692485</v>
      </c>
      <c r="C37" s="3">
        <v>371.03153023809853</v>
      </c>
    </row>
    <row r="38" spans="1:3" ht="16" x14ac:dyDescent="0.2">
      <c r="B38" s="3">
        <v>416.85402283599609</v>
      </c>
      <c r="C38" s="3">
        <v>515.55228339483392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C113"/>
  <sheetViews>
    <sheetView workbookViewId="0">
      <selection activeCell="C12" sqref="C12"/>
    </sheetView>
  </sheetViews>
  <sheetFormatPr baseColWidth="10" defaultColWidth="8.83203125" defaultRowHeight="15" x14ac:dyDescent="0.2"/>
  <sheetData>
    <row r="1" spans="1:3" x14ac:dyDescent="0.2">
      <c r="A1" t="s">
        <v>247</v>
      </c>
      <c r="B1" s="5" t="s">
        <v>240</v>
      </c>
      <c r="C1" s="5" t="s">
        <v>246</v>
      </c>
    </row>
    <row r="2" spans="1:3" x14ac:dyDescent="0.2">
      <c r="B2" s="4">
        <v>1163.729</v>
      </c>
      <c r="C2" s="4">
        <v>1842.8309999999999</v>
      </c>
    </row>
    <row r="3" spans="1:3" x14ac:dyDescent="0.2">
      <c r="B3" s="4">
        <v>1095.49</v>
      </c>
      <c r="C3" s="4">
        <v>1470.761</v>
      </c>
    </row>
    <row r="4" spans="1:3" x14ac:dyDescent="0.2">
      <c r="B4" s="4">
        <v>1928.6669999999999</v>
      </c>
      <c r="C4" s="4">
        <v>975.74900000000002</v>
      </c>
    </row>
    <row r="5" spans="1:3" x14ac:dyDescent="0.2">
      <c r="B5" s="4">
        <v>3895.7649999999999</v>
      </c>
      <c r="C5" s="4">
        <v>1399.6079999999999</v>
      </c>
    </row>
    <row r="6" spans="1:3" x14ac:dyDescent="0.2">
      <c r="B6" s="4">
        <v>3003.8670000000002</v>
      </c>
      <c r="C6" s="4">
        <v>1528.816</v>
      </c>
    </row>
    <row r="7" spans="1:3" x14ac:dyDescent="0.2">
      <c r="B7" s="4">
        <v>3349.2240000000002</v>
      </c>
      <c r="C7" s="4">
        <v>2041.6120000000001</v>
      </c>
    </row>
    <row r="8" spans="1:3" x14ac:dyDescent="0.2">
      <c r="B8" s="4">
        <v>1893.577</v>
      </c>
      <c r="C8" s="4">
        <v>663.53729999999996</v>
      </c>
    </row>
    <row r="9" spans="1:3" x14ac:dyDescent="0.2">
      <c r="B9" s="4">
        <v>3703.902</v>
      </c>
      <c r="C9" s="4">
        <v>2263.5140000000001</v>
      </c>
    </row>
    <row r="10" spans="1:3" x14ac:dyDescent="0.2">
      <c r="B10" s="4">
        <v>1596.3879999999999</v>
      </c>
      <c r="C10" s="4">
        <v>1306.4269999999999</v>
      </c>
    </row>
    <row r="11" spans="1:3" x14ac:dyDescent="0.2">
      <c r="B11" s="4">
        <v>856.32950000000005</v>
      </c>
      <c r="C11" s="4">
        <v>2652.761</v>
      </c>
    </row>
    <row r="12" spans="1:3" x14ac:dyDescent="0.2">
      <c r="B12" s="4">
        <v>1815.3530000000001</v>
      </c>
      <c r="C12" s="4">
        <v>1532.596</v>
      </c>
    </row>
    <row r="13" spans="1:3" x14ac:dyDescent="0.2">
      <c r="B13" s="4">
        <v>1868.027</v>
      </c>
      <c r="C13" s="4">
        <v>1163.537</v>
      </c>
    </row>
    <row r="14" spans="1:3" x14ac:dyDescent="0.2">
      <c r="B14" s="4">
        <v>2053.7179999999998</v>
      </c>
      <c r="C14" s="4">
        <v>1685.596</v>
      </c>
    </row>
    <row r="15" spans="1:3" x14ac:dyDescent="0.2">
      <c r="B15" s="4">
        <v>1387.5409999999999</v>
      </c>
      <c r="C15" s="4">
        <v>3012.953</v>
      </c>
    </row>
    <row r="16" spans="1:3" x14ac:dyDescent="0.2">
      <c r="B16" s="4">
        <v>3808.3960000000002</v>
      </c>
      <c r="C16" s="4">
        <v>1150.7570000000001</v>
      </c>
    </row>
    <row r="17" spans="2:3" x14ac:dyDescent="0.2">
      <c r="B17" s="4">
        <v>4457.6000000000004</v>
      </c>
      <c r="C17" s="4">
        <v>407.15300000000002</v>
      </c>
    </row>
    <row r="18" spans="2:3" x14ac:dyDescent="0.2">
      <c r="B18" s="4">
        <v>1992.51</v>
      </c>
      <c r="C18" s="4">
        <v>904.85490000000004</v>
      </c>
    </row>
    <row r="19" spans="2:3" x14ac:dyDescent="0.2">
      <c r="B19" s="4">
        <v>3832.902</v>
      </c>
      <c r="C19" s="4">
        <v>2146.4859999999999</v>
      </c>
    </row>
    <row r="20" spans="2:3" x14ac:dyDescent="0.2">
      <c r="B20" s="4">
        <v>2917.6039999999998</v>
      </c>
      <c r="C20" s="4">
        <v>823.07060000000001</v>
      </c>
    </row>
    <row r="21" spans="2:3" x14ac:dyDescent="0.2">
      <c r="B21" s="4">
        <v>9655.9179999999997</v>
      </c>
      <c r="C21" s="4">
        <v>471.2824</v>
      </c>
    </row>
    <row r="22" spans="2:3" x14ac:dyDescent="0.2">
      <c r="B22" s="4">
        <v>2989.7179999999998</v>
      </c>
      <c r="C22" s="4">
        <v>2114.7179999999998</v>
      </c>
    </row>
    <row r="23" spans="2:3" x14ac:dyDescent="0.2">
      <c r="B23" s="4">
        <v>2558.7289999999998</v>
      </c>
      <c r="C23" s="4">
        <v>1232.2280000000001</v>
      </c>
    </row>
    <row r="24" spans="2:3" x14ac:dyDescent="0.2">
      <c r="B24" s="4">
        <v>1837.5840000000001</v>
      </c>
      <c r="C24" s="4">
        <v>631.32550000000003</v>
      </c>
    </row>
    <row r="25" spans="2:3" x14ac:dyDescent="0.2">
      <c r="B25" s="4">
        <v>2758.6819999999998</v>
      </c>
      <c r="C25" s="4">
        <v>698.08630000000005</v>
      </c>
    </row>
    <row r="26" spans="2:3" x14ac:dyDescent="0.2">
      <c r="B26" s="4">
        <v>3471.7919999999999</v>
      </c>
      <c r="C26" s="4">
        <v>305.4941</v>
      </c>
    </row>
    <row r="27" spans="2:3" x14ac:dyDescent="0.2">
      <c r="B27" s="4">
        <v>12867.63</v>
      </c>
      <c r="C27" s="4">
        <v>1016.149</v>
      </c>
    </row>
    <row r="28" spans="2:3" x14ac:dyDescent="0.2">
      <c r="B28" s="4">
        <v>4082.5729999999999</v>
      </c>
      <c r="C28" s="4">
        <v>617.25890000000004</v>
      </c>
    </row>
    <row r="29" spans="2:3" x14ac:dyDescent="0.2">
      <c r="B29" s="4">
        <v>5470.8630000000003</v>
      </c>
      <c r="C29" s="4">
        <v>1521.3019999999999</v>
      </c>
    </row>
    <row r="30" spans="2:3" x14ac:dyDescent="0.2">
      <c r="B30" s="4">
        <v>2638.69</v>
      </c>
      <c r="C30" s="4">
        <v>1170.5920000000001</v>
      </c>
    </row>
    <row r="31" spans="2:3" x14ac:dyDescent="0.2">
      <c r="B31" s="4">
        <v>3476.7959999999998</v>
      </c>
      <c r="C31" s="4">
        <v>703.3922</v>
      </c>
    </row>
    <row r="32" spans="2:3" x14ac:dyDescent="0.2">
      <c r="B32" s="4">
        <v>2558.9290000000001</v>
      </c>
      <c r="C32" s="4">
        <v>685.32550000000003</v>
      </c>
    </row>
    <row r="33" spans="2:3" x14ac:dyDescent="0.2">
      <c r="B33" s="4">
        <v>3035.1060000000002</v>
      </c>
      <c r="C33" s="4">
        <v>744.67460000000005</v>
      </c>
    </row>
    <row r="34" spans="2:3" x14ac:dyDescent="0.2">
      <c r="B34" s="4">
        <v>4235.9840000000004</v>
      </c>
      <c r="C34" s="4">
        <v>596.27059999999994</v>
      </c>
    </row>
    <row r="35" spans="2:3" x14ac:dyDescent="0.2">
      <c r="B35" s="4">
        <v>1404.8430000000001</v>
      </c>
      <c r="C35" s="4">
        <v>1228.9259999999999</v>
      </c>
    </row>
    <row r="36" spans="2:3" x14ac:dyDescent="0.2">
      <c r="B36" s="4">
        <v>540.81960000000004</v>
      </c>
      <c r="C36" s="4">
        <v>1051.0239999999999</v>
      </c>
    </row>
    <row r="37" spans="2:3" x14ac:dyDescent="0.2">
      <c r="B37" s="4">
        <v>1793.549</v>
      </c>
      <c r="C37" s="4">
        <v>640.55690000000004</v>
      </c>
    </row>
    <row r="38" spans="2:3" x14ac:dyDescent="0.2">
      <c r="B38" s="4">
        <v>1441.1769999999999</v>
      </c>
      <c r="C38" s="4">
        <v>636.23140000000001</v>
      </c>
    </row>
    <row r="39" spans="2:3" x14ac:dyDescent="0.2">
      <c r="B39" s="4">
        <v>2161.2159999999999</v>
      </c>
      <c r="C39" s="4">
        <v>718.37649999999996</v>
      </c>
    </row>
    <row r="40" spans="2:3" x14ac:dyDescent="0.2">
      <c r="B40" s="4">
        <v>1684.6859999999999</v>
      </c>
      <c r="C40" s="4">
        <v>1095.577</v>
      </c>
    </row>
    <row r="41" spans="2:3" x14ac:dyDescent="0.2">
      <c r="B41" s="4">
        <v>4114.7889999999998</v>
      </c>
      <c r="C41" s="4">
        <v>1622.796</v>
      </c>
    </row>
    <row r="42" spans="2:3" x14ac:dyDescent="0.2">
      <c r="B42" s="4">
        <v>2599.4749999999999</v>
      </c>
      <c r="C42" s="4">
        <v>1537.7260000000001</v>
      </c>
    </row>
    <row r="43" spans="2:3" x14ac:dyDescent="0.2">
      <c r="B43" s="4">
        <v>3807.134</v>
      </c>
      <c r="C43" s="4">
        <v>982.41570000000002</v>
      </c>
    </row>
    <row r="44" spans="2:3" x14ac:dyDescent="0.2">
      <c r="B44" s="4">
        <v>3123.828</v>
      </c>
      <c r="C44" s="4">
        <v>1384.729</v>
      </c>
    </row>
    <row r="45" spans="2:3" x14ac:dyDescent="0.2">
      <c r="B45" s="4">
        <v>2184.7020000000002</v>
      </c>
      <c r="C45" s="4">
        <v>614.33730000000003</v>
      </c>
    </row>
    <row r="46" spans="2:3" x14ac:dyDescent="0.2">
      <c r="B46" s="4">
        <v>2700.1770000000001</v>
      </c>
      <c r="C46" s="4">
        <v>1073.4670000000001</v>
      </c>
    </row>
    <row r="47" spans="2:3" x14ac:dyDescent="0.2">
      <c r="B47" s="4">
        <v>1453.6</v>
      </c>
      <c r="C47" s="4">
        <v>3498.973</v>
      </c>
    </row>
    <row r="48" spans="2:3" x14ac:dyDescent="0.2">
      <c r="B48" s="4">
        <v>3413.9369999999999</v>
      </c>
      <c r="C48" s="4">
        <v>1103.8430000000001</v>
      </c>
    </row>
    <row r="49" spans="2:3" x14ac:dyDescent="0.2">
      <c r="B49" s="4">
        <v>6420.3530000000001</v>
      </c>
      <c r="C49" s="4">
        <v>1011.345</v>
      </c>
    </row>
    <row r="50" spans="2:3" x14ac:dyDescent="0.2">
      <c r="B50" s="4">
        <v>3946.643</v>
      </c>
      <c r="C50" s="4">
        <v>697.23140000000001</v>
      </c>
    </row>
    <row r="51" spans="2:3" x14ac:dyDescent="0.2">
      <c r="B51" s="4">
        <v>2490.098</v>
      </c>
      <c r="C51" s="4">
        <v>542.22360000000003</v>
      </c>
    </row>
    <row r="52" spans="2:3" x14ac:dyDescent="0.2">
      <c r="B52" s="4">
        <v>1505.7180000000001</v>
      </c>
      <c r="C52" s="4">
        <v>1479.0509999999999</v>
      </c>
    </row>
    <row r="53" spans="2:3" x14ac:dyDescent="0.2">
      <c r="B53" s="4">
        <v>3168.4389999999999</v>
      </c>
      <c r="C53" s="4">
        <v>441.77260000000001</v>
      </c>
    </row>
    <row r="54" spans="2:3" x14ac:dyDescent="0.2">
      <c r="B54" s="4">
        <v>2876.3649999999998</v>
      </c>
      <c r="C54" s="4">
        <v>1695.153</v>
      </c>
    </row>
    <row r="55" spans="2:3" x14ac:dyDescent="0.2">
      <c r="B55" s="4">
        <v>4583.0360000000001</v>
      </c>
      <c r="C55" s="4">
        <v>689.67460000000005</v>
      </c>
    </row>
    <row r="56" spans="2:3" x14ac:dyDescent="0.2">
      <c r="B56" s="4">
        <v>2476.4589999999998</v>
      </c>
      <c r="C56" s="4">
        <v>1291.431</v>
      </c>
    </row>
    <row r="57" spans="2:3" x14ac:dyDescent="0.2">
      <c r="B57" s="4">
        <v>2783.2939999999999</v>
      </c>
      <c r="C57" s="4">
        <v>1600.6780000000001</v>
      </c>
    </row>
    <row r="58" spans="2:3" x14ac:dyDescent="0.2">
      <c r="B58" s="4">
        <v>4682.067</v>
      </c>
      <c r="C58" s="4">
        <v>1054.518</v>
      </c>
    </row>
    <row r="59" spans="2:3" x14ac:dyDescent="0.2">
      <c r="B59" s="4">
        <v>2593.2979999999998</v>
      </c>
      <c r="C59" s="4">
        <v>1224.9290000000001</v>
      </c>
    </row>
    <row r="60" spans="2:3" x14ac:dyDescent="0.2">
      <c r="B60" s="4">
        <v>1805.588</v>
      </c>
      <c r="C60" s="4">
        <v>899.84310000000005</v>
      </c>
    </row>
    <row r="61" spans="2:3" x14ac:dyDescent="0.2">
      <c r="B61" s="4">
        <v>2588.7020000000002</v>
      </c>
      <c r="C61" s="4">
        <v>1636.357</v>
      </c>
    </row>
    <row r="62" spans="2:3" x14ac:dyDescent="0.2">
      <c r="B62" s="4">
        <v>2526.1489999999999</v>
      </c>
      <c r="C62" s="4">
        <v>1797.69</v>
      </c>
    </row>
    <row r="63" spans="2:3" x14ac:dyDescent="0.2">
      <c r="B63" s="4">
        <v>2516.6509999999998</v>
      </c>
      <c r="C63" s="4">
        <v>2141.404</v>
      </c>
    </row>
    <row r="64" spans="2:3" x14ac:dyDescent="0.2">
      <c r="B64" s="4">
        <v>5725.7259999999997</v>
      </c>
      <c r="C64" s="4">
        <v>797.58040000000005</v>
      </c>
    </row>
    <row r="65" spans="2:3" x14ac:dyDescent="0.2">
      <c r="B65" s="4">
        <v>2557.6590000000001</v>
      </c>
      <c r="C65" s="4">
        <v>1062.9839999999999</v>
      </c>
    </row>
    <row r="66" spans="2:3" x14ac:dyDescent="0.2">
      <c r="B66" s="4">
        <v>1546.8710000000001</v>
      </c>
      <c r="C66" s="4">
        <v>571.34119999999996</v>
      </c>
    </row>
    <row r="67" spans="2:3" x14ac:dyDescent="0.2">
      <c r="B67" s="4">
        <v>3039.933</v>
      </c>
      <c r="C67" s="4">
        <v>1118.9960000000001</v>
      </c>
    </row>
    <row r="68" spans="2:3" x14ac:dyDescent="0.2">
      <c r="B68" s="4">
        <v>3226.1770000000001</v>
      </c>
      <c r="C68" s="4">
        <v>1108.2159999999999</v>
      </c>
    </row>
    <row r="69" spans="2:3" x14ac:dyDescent="0.2">
      <c r="B69" s="4">
        <v>2302.145</v>
      </c>
      <c r="C69" s="4">
        <v>611.92550000000006</v>
      </c>
    </row>
    <row r="70" spans="2:3" x14ac:dyDescent="0.2">
      <c r="B70" s="4">
        <v>1583.29</v>
      </c>
      <c r="C70" s="4">
        <v>300</v>
      </c>
    </row>
    <row r="71" spans="2:3" x14ac:dyDescent="0.2">
      <c r="B71" s="4">
        <v>1468.847</v>
      </c>
      <c r="C71" s="4">
        <v>1367.22</v>
      </c>
    </row>
    <row r="72" spans="2:3" x14ac:dyDescent="0.2">
      <c r="B72" s="4">
        <v>3515.6350000000002</v>
      </c>
      <c r="C72" s="4">
        <v>607.23929999999996</v>
      </c>
    </row>
    <row r="73" spans="2:3" x14ac:dyDescent="0.2">
      <c r="B73" s="4">
        <v>2187.0239999999999</v>
      </c>
      <c r="C73" s="4">
        <v>583.45489999999995</v>
      </c>
    </row>
    <row r="74" spans="2:3" x14ac:dyDescent="0.2">
      <c r="B74" s="4">
        <v>1280.0509999999999</v>
      </c>
      <c r="C74" s="4">
        <v>659.05489999999998</v>
      </c>
    </row>
    <row r="75" spans="2:3" x14ac:dyDescent="0.2">
      <c r="B75" s="4">
        <v>910.99609999999996</v>
      </c>
      <c r="C75" s="4">
        <v>1808.0119999999999</v>
      </c>
    </row>
    <row r="76" spans="2:3" x14ac:dyDescent="0.2">
      <c r="B76" s="4">
        <v>2020.039</v>
      </c>
      <c r="C76" s="4">
        <v>501.90199999999999</v>
      </c>
    </row>
    <row r="77" spans="2:3" x14ac:dyDescent="0.2">
      <c r="B77" s="4">
        <v>924.52160000000003</v>
      </c>
      <c r="C77" s="4">
        <v>1588.7760000000001</v>
      </c>
    </row>
    <row r="78" spans="2:3" x14ac:dyDescent="0.2">
      <c r="B78" s="4">
        <v>1687.479</v>
      </c>
      <c r="C78" s="4">
        <v>1718.9490000000001</v>
      </c>
    </row>
    <row r="79" spans="2:3" x14ac:dyDescent="0.2">
      <c r="B79" s="4">
        <v>2029.922</v>
      </c>
      <c r="C79" s="4">
        <v>819.93330000000003</v>
      </c>
    </row>
    <row r="80" spans="2:3" x14ac:dyDescent="0.2">
      <c r="B80" s="4">
        <v>6444.6080000000002</v>
      </c>
      <c r="C80" s="4">
        <v>876.87850000000003</v>
      </c>
    </row>
    <row r="81" spans="2:3" x14ac:dyDescent="0.2">
      <c r="B81" s="4">
        <v>1133.675</v>
      </c>
      <c r="C81" s="4">
        <v>1058.1410000000001</v>
      </c>
    </row>
    <row r="82" spans="2:3" x14ac:dyDescent="0.2">
      <c r="B82" s="4">
        <v>2794.3220000000001</v>
      </c>
      <c r="C82" s="4">
        <v>579.33339999999998</v>
      </c>
    </row>
    <row r="83" spans="2:3" x14ac:dyDescent="0.2">
      <c r="B83" s="4">
        <v>3515.6390000000001</v>
      </c>
      <c r="C83" s="4">
        <v>588.49019999999996</v>
      </c>
    </row>
    <row r="84" spans="2:3" x14ac:dyDescent="0.2">
      <c r="B84" s="4">
        <v>1394.627</v>
      </c>
      <c r="C84" s="4">
        <v>669.13729999999998</v>
      </c>
    </row>
    <row r="85" spans="2:3" x14ac:dyDescent="0.2">
      <c r="B85" s="4">
        <v>1880.451</v>
      </c>
      <c r="C85" s="4">
        <v>1413.635</v>
      </c>
    </row>
    <row r="86" spans="2:3" x14ac:dyDescent="0.2">
      <c r="B86" s="4">
        <v>1060.18</v>
      </c>
      <c r="C86" s="4">
        <v>575.89020000000005</v>
      </c>
    </row>
    <row r="87" spans="2:3" x14ac:dyDescent="0.2">
      <c r="B87" s="4">
        <v>1419.6669999999999</v>
      </c>
      <c r="C87" s="4">
        <v>613.17650000000003</v>
      </c>
    </row>
    <row r="88" spans="2:3" x14ac:dyDescent="0.2">
      <c r="B88" s="4">
        <v>3612.6819999999998</v>
      </c>
      <c r="C88" s="4">
        <v>1880.239</v>
      </c>
    </row>
    <row r="89" spans="2:3" x14ac:dyDescent="0.2">
      <c r="B89" s="4">
        <v>1688.894</v>
      </c>
      <c r="C89" s="4">
        <v>471.4785</v>
      </c>
    </row>
    <row r="90" spans="2:3" x14ac:dyDescent="0.2">
      <c r="B90" s="4">
        <v>1325.8779999999999</v>
      </c>
      <c r="C90" s="4">
        <v>1750.039</v>
      </c>
    </row>
    <row r="91" spans="2:3" x14ac:dyDescent="0.2">
      <c r="B91" s="4">
        <v>3184.7840000000001</v>
      </c>
      <c r="C91" s="4">
        <v>458.53730000000002</v>
      </c>
    </row>
    <row r="92" spans="2:3" x14ac:dyDescent="0.2">
      <c r="B92" s="4">
        <v>1133.5329999999999</v>
      </c>
      <c r="C92" s="4">
        <v>1467.9960000000001</v>
      </c>
    </row>
    <row r="93" spans="2:3" x14ac:dyDescent="0.2">
      <c r="B93" s="4">
        <v>1506.204</v>
      </c>
      <c r="C93" s="4">
        <v>662.57650000000001</v>
      </c>
    </row>
    <row r="94" spans="2:3" x14ac:dyDescent="0.2">
      <c r="B94" s="4">
        <v>1295.1369999999999</v>
      </c>
      <c r="C94" s="4"/>
    </row>
    <row r="95" spans="2:3" x14ac:dyDescent="0.2">
      <c r="B95" s="4">
        <v>1371.9960000000001</v>
      </c>
      <c r="C95" s="4"/>
    </row>
    <row r="96" spans="2:3" x14ac:dyDescent="0.2">
      <c r="B96" s="4">
        <v>1884.828</v>
      </c>
      <c r="C96" s="4"/>
    </row>
    <row r="97" spans="2:3" x14ac:dyDescent="0.2">
      <c r="B97" s="4">
        <v>1873.537</v>
      </c>
      <c r="C97" s="4"/>
    </row>
    <row r="98" spans="2:3" x14ac:dyDescent="0.2">
      <c r="B98" s="4">
        <v>2624.3690000000001</v>
      </c>
      <c r="C98" s="4"/>
    </row>
    <row r="99" spans="2:3" x14ac:dyDescent="0.2">
      <c r="B99" s="4">
        <v>1317.8040000000001</v>
      </c>
      <c r="C99" s="4"/>
    </row>
    <row r="100" spans="2:3" x14ac:dyDescent="0.2">
      <c r="B100" s="4">
        <v>2631.9180000000001</v>
      </c>
      <c r="C100" s="4"/>
    </row>
    <row r="101" spans="2:3" x14ac:dyDescent="0.2">
      <c r="B101" s="4">
        <v>1110.7329999999999</v>
      </c>
      <c r="C101" s="4"/>
    </row>
    <row r="102" spans="2:3" x14ac:dyDescent="0.2">
      <c r="B102" s="4">
        <v>1052.0039999999999</v>
      </c>
      <c r="C102" s="4"/>
    </row>
    <row r="103" spans="2:3" x14ac:dyDescent="0.2">
      <c r="B103" s="4">
        <v>2786.125</v>
      </c>
      <c r="C103" s="4"/>
    </row>
    <row r="104" spans="2:3" x14ac:dyDescent="0.2">
      <c r="B104" s="4">
        <v>2908.8710000000001</v>
      </c>
      <c r="C104" s="4"/>
    </row>
    <row r="105" spans="2:3" x14ac:dyDescent="0.2">
      <c r="B105" s="4">
        <v>1668.259</v>
      </c>
      <c r="C105" s="4"/>
    </row>
    <row r="106" spans="2:3" x14ac:dyDescent="0.2">
      <c r="B106" s="4">
        <v>2356.0740000000001</v>
      </c>
      <c r="C106" s="4"/>
    </row>
    <row r="107" spans="2:3" x14ac:dyDescent="0.2">
      <c r="B107" s="4">
        <v>647.60389999999995</v>
      </c>
      <c r="C107" s="4"/>
    </row>
    <row r="108" spans="2:3" x14ac:dyDescent="0.2">
      <c r="B108" s="4">
        <v>5423.3059999999996</v>
      </c>
      <c r="C108" s="4"/>
    </row>
    <row r="109" spans="2:3" x14ac:dyDescent="0.2">
      <c r="B109" s="4">
        <v>1545.0940000000001</v>
      </c>
      <c r="C109" s="4"/>
    </row>
    <row r="110" spans="2:3" x14ac:dyDescent="0.2">
      <c r="B110" s="4">
        <v>588.48630000000003</v>
      </c>
      <c r="C110" s="4"/>
    </row>
    <row r="111" spans="2:3" x14ac:dyDescent="0.2">
      <c r="B111" s="4">
        <v>3753.663</v>
      </c>
      <c r="C111" s="4"/>
    </row>
    <row r="112" spans="2:3" x14ac:dyDescent="0.2">
      <c r="B112" s="4">
        <v>1765.2159999999999</v>
      </c>
      <c r="C112" s="4"/>
    </row>
    <row r="113" spans="2:3" x14ac:dyDescent="0.2">
      <c r="B113" s="4">
        <v>2094.5880000000002</v>
      </c>
      <c r="C113" s="4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M9"/>
  <sheetViews>
    <sheetView workbookViewId="0">
      <selection activeCell="B8" sqref="B8"/>
    </sheetView>
  </sheetViews>
  <sheetFormatPr baseColWidth="10" defaultColWidth="8.83203125" defaultRowHeight="15" x14ac:dyDescent="0.2"/>
  <sheetData>
    <row r="1" spans="1:13" ht="64" x14ac:dyDescent="0.2">
      <c r="A1" t="s">
        <v>248</v>
      </c>
      <c r="B1" s="21" t="s">
        <v>249</v>
      </c>
      <c r="C1" s="20" t="s">
        <v>250</v>
      </c>
      <c r="D1" s="20" t="s">
        <v>251</v>
      </c>
      <c r="E1" s="20" t="s">
        <v>252</v>
      </c>
      <c r="F1" s="20"/>
      <c r="G1" s="22" t="s">
        <v>253</v>
      </c>
      <c r="H1" s="22" t="s">
        <v>254</v>
      </c>
      <c r="I1" s="20"/>
      <c r="J1" s="22" t="s">
        <v>255</v>
      </c>
      <c r="K1" s="22" t="s">
        <v>256</v>
      </c>
      <c r="L1" s="20" t="s">
        <v>257</v>
      </c>
      <c r="M1" s="20" t="s">
        <v>258</v>
      </c>
    </row>
    <row r="2" spans="1:13" x14ac:dyDescent="0.2">
      <c r="B2" s="23" t="s">
        <v>259</v>
      </c>
      <c r="C2" s="23" t="s">
        <v>260</v>
      </c>
      <c r="D2" s="24">
        <v>23.012</v>
      </c>
      <c r="E2" s="24">
        <v>0.04</v>
      </c>
      <c r="G2" s="24">
        <f>D2-D6</f>
        <v>7.1710000000000012</v>
      </c>
      <c r="H2" s="23">
        <f>SQRT(E2^2+E6^2)</f>
        <v>4.565084884205331E-2</v>
      </c>
      <c r="I2" s="25"/>
      <c r="J2" s="26">
        <f>G2-$G$2</f>
        <v>0</v>
      </c>
      <c r="K2" s="23">
        <f>H2</f>
        <v>4.565084884205331E-2</v>
      </c>
      <c r="L2" s="30">
        <f>2^(-J2)</f>
        <v>1</v>
      </c>
      <c r="M2" s="31">
        <f>2^(-(J2-K2))-L2</f>
        <v>3.2148711702733035E-2</v>
      </c>
    </row>
    <row r="3" spans="1:13" x14ac:dyDescent="0.2">
      <c r="B3" s="23" t="s">
        <v>261</v>
      </c>
      <c r="C3" s="23" t="s">
        <v>260</v>
      </c>
      <c r="D3" s="24">
        <v>23.03</v>
      </c>
      <c r="E3" s="24">
        <v>5.0999999999999997E-2</v>
      </c>
      <c r="G3" s="24">
        <f>D3-D7</f>
        <v>7.4650000000000016</v>
      </c>
      <c r="H3" s="23">
        <f>SQRT(E3^2+E7^2)</f>
        <v>9.9126182212370115E-2</v>
      </c>
      <c r="I3" s="29"/>
      <c r="J3" s="26">
        <f>G3-$G$2</f>
        <v>0.29400000000000048</v>
      </c>
      <c r="K3" s="23">
        <f>H3</f>
        <v>9.9126182212370115E-2</v>
      </c>
      <c r="L3" s="30">
        <f>2^(-J3)</f>
        <v>0.81563749333900948</v>
      </c>
      <c r="M3" s="31">
        <f>2^(-(J3-K3))-L3</f>
        <v>5.8011811089654364E-2</v>
      </c>
    </row>
    <row r="4" spans="1:13" x14ac:dyDescent="0.2">
      <c r="B4" s="23" t="s">
        <v>262</v>
      </c>
      <c r="C4" s="23" t="s">
        <v>260</v>
      </c>
      <c r="D4" s="24">
        <v>20.62</v>
      </c>
      <c r="E4" s="24">
        <v>0.114</v>
      </c>
      <c r="G4" s="24">
        <f>D4-D8</f>
        <v>4.9260000000000002</v>
      </c>
      <c r="H4" s="23">
        <f>SQRT(E4^2+E8^2)</f>
        <v>0.14280056022299073</v>
      </c>
      <c r="J4" s="26">
        <f>G4-$G$2</f>
        <v>-2.245000000000001</v>
      </c>
      <c r="K4" s="23">
        <f>H4</f>
        <v>0.14280056022299073</v>
      </c>
      <c r="L4" s="30">
        <f>2^(-J4)</f>
        <v>4.7403710837663322</v>
      </c>
      <c r="M4" s="31">
        <f>2^(-(J4-K4))-L4</f>
        <v>0.49321765487860691</v>
      </c>
    </row>
    <row r="5" spans="1:13" x14ac:dyDescent="0.2">
      <c r="B5" s="23" t="s">
        <v>263</v>
      </c>
      <c r="C5" s="23" t="s">
        <v>260</v>
      </c>
      <c r="D5" s="24">
        <v>19.545000000000002</v>
      </c>
      <c r="E5" s="24">
        <v>0.17899999999999999</v>
      </c>
      <c r="G5" s="24">
        <f>D5-D9</f>
        <v>3.6030000000000015</v>
      </c>
      <c r="H5" s="23">
        <f>SQRT(E5^2+E9^2)</f>
        <v>0.18668154702594469</v>
      </c>
      <c r="J5" s="26">
        <f>G5-$G$2</f>
        <v>-3.5679999999999996</v>
      </c>
      <c r="K5" s="23">
        <f>H5</f>
        <v>0.18668154702594469</v>
      </c>
      <c r="L5" s="30">
        <f>2^(-J5)</f>
        <v>11.859736078422678</v>
      </c>
      <c r="M5" s="31">
        <f>2^(-(J5-K5))-L5</f>
        <v>1.6383368366241378</v>
      </c>
    </row>
    <row r="6" spans="1:13" x14ac:dyDescent="0.2">
      <c r="B6" s="23" t="s">
        <v>259</v>
      </c>
      <c r="C6" s="23" t="s">
        <v>264</v>
      </c>
      <c r="D6" s="24">
        <v>15.840999999999999</v>
      </c>
      <c r="E6" s="24">
        <v>2.1999999999999999E-2</v>
      </c>
      <c r="G6" s="24"/>
      <c r="H6" s="23"/>
      <c r="J6" s="26"/>
      <c r="K6" s="23"/>
      <c r="L6" s="27"/>
      <c r="M6" s="28"/>
    </row>
    <row r="7" spans="1:13" x14ac:dyDescent="0.2">
      <c r="B7" s="23" t="s">
        <v>261</v>
      </c>
      <c r="C7" s="23" t="s">
        <v>264</v>
      </c>
      <c r="D7" s="24">
        <v>15.565</v>
      </c>
      <c r="E7" s="24">
        <v>8.5000000000000006E-2</v>
      </c>
      <c r="G7" s="24"/>
      <c r="H7" s="23"/>
      <c r="J7" s="26"/>
      <c r="K7" s="23"/>
      <c r="L7" s="27"/>
      <c r="M7" s="28"/>
    </row>
    <row r="8" spans="1:13" x14ac:dyDescent="0.2">
      <c r="B8" s="23" t="s">
        <v>262</v>
      </c>
      <c r="C8" s="23" t="s">
        <v>264</v>
      </c>
      <c r="D8" s="24">
        <v>15.694000000000001</v>
      </c>
      <c r="E8" s="24">
        <v>8.5999999999999993E-2</v>
      </c>
      <c r="G8" s="24"/>
      <c r="H8" s="23"/>
      <c r="J8" s="26"/>
      <c r="K8" s="23"/>
      <c r="L8" s="27"/>
      <c r="M8" s="28"/>
    </row>
    <row r="9" spans="1:13" x14ac:dyDescent="0.2">
      <c r="B9" s="23" t="s">
        <v>263</v>
      </c>
      <c r="C9" s="23" t="s">
        <v>264</v>
      </c>
      <c r="D9" s="24">
        <v>15.942</v>
      </c>
      <c r="E9" s="24">
        <v>5.2999999999999999E-2</v>
      </c>
      <c r="G9" s="24"/>
      <c r="H9" s="23"/>
      <c r="J9" s="26"/>
      <c r="K9" s="23"/>
      <c r="L9" s="27"/>
      <c r="M9" s="28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C20"/>
  <sheetViews>
    <sheetView workbookViewId="0">
      <selection activeCell="D12" sqref="D12"/>
    </sheetView>
  </sheetViews>
  <sheetFormatPr baseColWidth="10" defaultColWidth="8.83203125" defaultRowHeight="15" x14ac:dyDescent="0.2"/>
  <sheetData>
    <row r="1" spans="1:3" s="6" customFormat="1" ht="48" x14ac:dyDescent="0.2">
      <c r="A1" s="6" t="s">
        <v>267</v>
      </c>
      <c r="B1" s="6" t="s">
        <v>265</v>
      </c>
      <c r="C1" s="6" t="s">
        <v>266</v>
      </c>
    </row>
    <row r="2" spans="1:3" x14ac:dyDescent="0.2">
      <c r="B2" s="23">
        <v>13.8</v>
      </c>
      <c r="C2" s="32">
        <v>342.67683075405347</v>
      </c>
    </row>
    <row r="3" spans="1:3" x14ac:dyDescent="0.2">
      <c r="B3" s="23">
        <v>14.5</v>
      </c>
      <c r="C3" s="32">
        <v>286.62313443013716</v>
      </c>
    </row>
    <row r="4" spans="1:3" x14ac:dyDescent="0.2">
      <c r="B4" s="23">
        <v>13.9</v>
      </c>
      <c r="C4" s="32">
        <v>473.60550777182476</v>
      </c>
    </row>
    <row r="5" spans="1:3" x14ac:dyDescent="0.2">
      <c r="B5" s="23">
        <v>13.7</v>
      </c>
      <c r="C5" s="32">
        <v>166.44961202014429</v>
      </c>
    </row>
    <row r="6" spans="1:3" x14ac:dyDescent="0.2">
      <c r="B6" s="23">
        <v>21.7</v>
      </c>
      <c r="C6" s="32">
        <v>156.35072654382853</v>
      </c>
    </row>
    <row r="7" spans="1:3" x14ac:dyDescent="0.2">
      <c r="B7" s="23">
        <v>17.399999999999999</v>
      </c>
      <c r="C7" s="32">
        <v>241.99623686114586</v>
      </c>
    </row>
    <row r="8" spans="1:3" x14ac:dyDescent="0.2">
      <c r="B8" s="23">
        <v>19.2</v>
      </c>
      <c r="C8" s="32">
        <v>179.24900719999999</v>
      </c>
    </row>
    <row r="9" spans="1:3" x14ac:dyDescent="0.2">
      <c r="B9" s="23">
        <v>19.5</v>
      </c>
      <c r="C9" s="32">
        <v>788.77214526691807</v>
      </c>
    </row>
    <row r="10" spans="1:3" x14ac:dyDescent="0.2">
      <c r="B10" s="23">
        <v>21.4</v>
      </c>
      <c r="C10" s="32">
        <v>872.12492390659361</v>
      </c>
    </row>
    <row r="11" spans="1:3" x14ac:dyDescent="0.2">
      <c r="B11" s="23">
        <v>19.5</v>
      </c>
      <c r="C11" s="32">
        <v>357.98038154434613</v>
      </c>
    </row>
    <row r="12" spans="1:3" x14ac:dyDescent="0.2">
      <c r="B12" s="23">
        <v>19.5</v>
      </c>
      <c r="C12" s="32">
        <v>774.16088923485518</v>
      </c>
    </row>
    <row r="13" spans="1:3" x14ac:dyDescent="0.2">
      <c r="B13" s="23">
        <v>20.9</v>
      </c>
      <c r="C13" s="32">
        <v>595.86806289111837</v>
      </c>
    </row>
    <row r="14" spans="1:3" x14ac:dyDescent="0.2">
      <c r="B14" s="23">
        <v>21.3</v>
      </c>
      <c r="C14" s="32">
        <v>375.12834121774262</v>
      </c>
    </row>
    <row r="15" spans="1:3" x14ac:dyDescent="0.2">
      <c r="B15" s="23">
        <v>21.9</v>
      </c>
      <c r="C15" s="32">
        <v>399.37560376524027</v>
      </c>
    </row>
    <row r="16" spans="1:3" x14ac:dyDescent="0.2">
      <c r="B16" s="23">
        <v>23.6</v>
      </c>
      <c r="C16" s="32">
        <v>921.70761971063632</v>
      </c>
    </row>
    <row r="17" spans="2:3" x14ac:dyDescent="0.2">
      <c r="B17" s="23">
        <v>22.8</v>
      </c>
      <c r="C17" s="32">
        <v>482.48145477132994</v>
      </c>
    </row>
    <row r="18" spans="2:3" x14ac:dyDescent="0.2">
      <c r="B18" s="23">
        <v>24</v>
      </c>
      <c r="C18" s="32">
        <v>711.9667355674095</v>
      </c>
    </row>
    <row r="19" spans="2:3" x14ac:dyDescent="0.2">
      <c r="B19" s="23">
        <v>26.3</v>
      </c>
      <c r="C19" s="32">
        <v>1616.1312494856561</v>
      </c>
    </row>
    <row r="20" spans="2:3" x14ac:dyDescent="0.2">
      <c r="B20" s="23">
        <v>24</v>
      </c>
      <c r="C20" s="32">
        <v>968.45401520436644</v>
      </c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7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x14ac:dyDescent="0.2">
      <c r="A1" t="s">
        <v>268</v>
      </c>
      <c r="B1" s="33" t="s">
        <v>1</v>
      </c>
      <c r="C1" s="33" t="s">
        <v>2</v>
      </c>
    </row>
    <row r="2" spans="1:3" x14ac:dyDescent="0.2">
      <c r="B2" s="23">
        <v>97.00994</v>
      </c>
      <c r="C2" s="23">
        <v>126.9127</v>
      </c>
    </row>
    <row r="3" spans="1:3" x14ac:dyDescent="0.2">
      <c r="B3" s="23">
        <v>120.5719</v>
      </c>
      <c r="C3" s="23">
        <v>151.9058</v>
      </c>
    </row>
    <row r="4" spans="1:3" x14ac:dyDescent="0.2">
      <c r="B4" s="23">
        <v>83.640360000000001</v>
      </c>
      <c r="C4" s="23">
        <v>176.74100000000001</v>
      </c>
    </row>
    <row r="5" spans="1:3" x14ac:dyDescent="0.2">
      <c r="B5" s="23">
        <v>140.5675</v>
      </c>
      <c r="C5" s="23">
        <v>181.98820000000001</v>
      </c>
    </row>
    <row r="6" spans="1:3" x14ac:dyDescent="0.2">
      <c r="B6" s="23">
        <v>140.78989999999999</v>
      </c>
      <c r="C6" s="23">
        <v>292.2792</v>
      </c>
    </row>
    <row r="7" spans="1:3" x14ac:dyDescent="0.2">
      <c r="B7" s="23">
        <v>94.80377</v>
      </c>
      <c r="C7" s="2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7"/>
  <sheetViews>
    <sheetView workbookViewId="0">
      <selection activeCell="B2" sqref="B2:B7"/>
    </sheetView>
  </sheetViews>
  <sheetFormatPr baseColWidth="10" defaultColWidth="8.83203125" defaultRowHeight="15" x14ac:dyDescent="0.2"/>
  <sheetData>
    <row r="1" spans="1:3" x14ac:dyDescent="0.2">
      <c r="A1" t="s">
        <v>269</v>
      </c>
      <c r="B1" s="33" t="s">
        <v>1</v>
      </c>
      <c r="C1" s="33" t="s">
        <v>2</v>
      </c>
    </row>
    <row r="2" spans="1:3" x14ac:dyDescent="0.2">
      <c r="B2" s="23">
        <v>748.04390000000001</v>
      </c>
      <c r="C2" s="23">
        <v>875.0625</v>
      </c>
    </row>
    <row r="3" spans="1:3" x14ac:dyDescent="0.2">
      <c r="B3" s="23">
        <v>738.63800000000003</v>
      </c>
      <c r="C3" s="23">
        <v>1060.684</v>
      </c>
    </row>
    <row r="4" spans="1:3" x14ac:dyDescent="0.2">
      <c r="B4" s="23">
        <v>760.74279999999999</v>
      </c>
      <c r="C4" s="23">
        <v>1436.6690000000001</v>
      </c>
    </row>
    <row r="5" spans="1:3" x14ac:dyDescent="0.2">
      <c r="B5" s="23">
        <v>771.10029999999995</v>
      </c>
      <c r="C5" s="23">
        <v>886.75779999999997</v>
      </c>
    </row>
    <row r="6" spans="1:3" x14ac:dyDescent="0.2">
      <c r="B6" s="23">
        <v>612.6123</v>
      </c>
      <c r="C6" s="23">
        <v>1389.2360000000001</v>
      </c>
    </row>
    <row r="7" spans="1:3" x14ac:dyDescent="0.2">
      <c r="B7" s="23">
        <v>909.5403</v>
      </c>
      <c r="C7" s="2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M7"/>
  <sheetViews>
    <sheetView workbookViewId="0">
      <selection activeCell="D12" sqref="D12"/>
    </sheetView>
  </sheetViews>
  <sheetFormatPr baseColWidth="10" defaultColWidth="8.83203125" defaultRowHeight="15" x14ac:dyDescent="0.2"/>
  <cols>
    <col min="5" max="5" width="9.83203125" customWidth="1"/>
  </cols>
  <sheetData>
    <row r="1" spans="1:13" x14ac:dyDescent="0.2">
      <c r="A1" t="s">
        <v>271</v>
      </c>
      <c r="B1" s="35" t="s">
        <v>270</v>
      </c>
      <c r="C1" s="35" t="s">
        <v>239</v>
      </c>
      <c r="E1" t="s">
        <v>35</v>
      </c>
      <c r="F1" t="s">
        <v>270</v>
      </c>
      <c r="G1" t="s">
        <v>30</v>
      </c>
      <c r="H1" t="s">
        <v>272</v>
      </c>
      <c r="I1" t="s">
        <v>273</v>
      </c>
      <c r="J1" t="s">
        <v>239</v>
      </c>
      <c r="K1" t="s">
        <v>30</v>
      </c>
      <c r="L1" t="s">
        <v>272</v>
      </c>
      <c r="M1" t="s">
        <v>273</v>
      </c>
    </row>
    <row r="2" spans="1:13" x14ac:dyDescent="0.2">
      <c r="B2" s="34">
        <v>1.5848660000000001</v>
      </c>
      <c r="C2" s="34">
        <v>1.9953920000000001</v>
      </c>
      <c r="G2" s="23">
        <v>502.875</v>
      </c>
      <c r="H2" s="23">
        <v>796.98940000000005</v>
      </c>
      <c r="I2">
        <f>H2/G2</f>
        <v>1.5848658215262243</v>
      </c>
      <c r="K2" s="23">
        <v>1448.2180000000001</v>
      </c>
      <c r="L2" s="23">
        <v>2889.7620000000002</v>
      </c>
      <c r="M2">
        <f t="shared" ref="M2:M7" si="0">L2/K2</f>
        <v>1.9953915777873221</v>
      </c>
    </row>
    <row r="3" spans="1:13" x14ac:dyDescent="0.2">
      <c r="B3" s="34">
        <v>2.4919199999999999</v>
      </c>
      <c r="C3" s="34">
        <v>5.0774480000000004</v>
      </c>
      <c r="G3" s="23">
        <v>344.90730000000002</v>
      </c>
      <c r="H3" s="23">
        <v>859.48130000000003</v>
      </c>
      <c r="I3">
        <f>H3/G3</f>
        <v>2.4919197129199642</v>
      </c>
      <c r="K3" s="23">
        <v>490.95229999999998</v>
      </c>
      <c r="L3" s="23">
        <v>2492.7849999999999</v>
      </c>
      <c r="M3">
        <f t="shared" si="0"/>
        <v>5.0774484608789896</v>
      </c>
    </row>
    <row r="4" spans="1:13" x14ac:dyDescent="0.2">
      <c r="B4" s="34">
        <v>0.92332289999999995</v>
      </c>
      <c r="C4" s="34">
        <v>1.6069770000000001</v>
      </c>
      <c r="G4" s="23">
        <v>799.92129999999997</v>
      </c>
      <c r="H4" s="23">
        <v>738.5856</v>
      </c>
      <c r="I4">
        <f>H4/G4</f>
        <v>0.92332283188358655</v>
      </c>
      <c r="K4" s="23">
        <v>1430.5609999999999</v>
      </c>
      <c r="L4" s="23">
        <v>2298.877</v>
      </c>
      <c r="M4">
        <f t="shared" si="0"/>
        <v>1.606975864713214</v>
      </c>
    </row>
    <row r="5" spans="1:13" x14ac:dyDescent="0.2">
      <c r="B5" s="18">
        <v>2.5628205719010708</v>
      </c>
      <c r="C5" s="34">
        <v>4.4044309999999998</v>
      </c>
      <c r="G5" s="23">
        <v>687.89170000000001</v>
      </c>
      <c r="H5" s="23">
        <v>1762.943</v>
      </c>
      <c r="I5">
        <f>H5/G5</f>
        <v>2.5628205719010708</v>
      </c>
      <c r="K5" s="23">
        <v>548.12440000000004</v>
      </c>
      <c r="L5" s="23">
        <v>2414.1759999999999</v>
      </c>
      <c r="M5">
        <f t="shared" si="0"/>
        <v>4.4044308189892654</v>
      </c>
    </row>
    <row r="6" spans="1:13" x14ac:dyDescent="0.2">
      <c r="B6" s="18">
        <v>1.8041532144579775</v>
      </c>
      <c r="C6" s="34">
        <v>2.8694519999999999</v>
      </c>
      <c r="G6" s="23">
        <v>1055.279</v>
      </c>
      <c r="H6" s="23">
        <v>1903.885</v>
      </c>
      <c r="I6">
        <f>H6/G6</f>
        <v>1.8041532144579775</v>
      </c>
      <c r="K6" s="23">
        <v>714.24530000000004</v>
      </c>
      <c r="L6" s="23">
        <v>2049.4929999999999</v>
      </c>
      <c r="M6">
        <f t="shared" si="0"/>
        <v>2.869452553625484</v>
      </c>
    </row>
    <row r="7" spans="1:13" x14ac:dyDescent="0.2">
      <c r="B7" s="23"/>
      <c r="C7" s="34">
        <v>3.2270859999999999</v>
      </c>
      <c r="K7" s="23">
        <v>1222.4000000000001</v>
      </c>
      <c r="L7" s="23">
        <v>3944.7910000000002</v>
      </c>
      <c r="M7">
        <f t="shared" si="0"/>
        <v>3.2270868782722513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B49"/>
  <sheetViews>
    <sheetView workbookViewId="0">
      <selection activeCell="E9" sqref="E9"/>
    </sheetView>
  </sheetViews>
  <sheetFormatPr baseColWidth="10" defaultColWidth="8.83203125" defaultRowHeight="15" x14ac:dyDescent="0.2"/>
  <cols>
    <col min="5" max="5" width="14.83203125" customWidth="1"/>
    <col min="10" max="10" width="13.33203125" customWidth="1"/>
    <col min="13" max="13" width="13.5" customWidth="1"/>
    <col min="17" max="17" width="17.5" customWidth="1"/>
    <col min="18" max="18" width="13.83203125" customWidth="1"/>
    <col min="22" max="22" width="10.33203125" customWidth="1"/>
  </cols>
  <sheetData>
    <row r="1" spans="1:28" ht="119" x14ac:dyDescent="0.2">
      <c r="A1" t="s">
        <v>274</v>
      </c>
      <c r="B1" s="18" t="s">
        <v>270</v>
      </c>
      <c r="C1" s="18" t="s">
        <v>239</v>
      </c>
      <c r="D1" s="1"/>
      <c r="E1" t="s">
        <v>35</v>
      </c>
      <c r="F1" t="s">
        <v>270</v>
      </c>
      <c r="G1" t="s">
        <v>275</v>
      </c>
      <c r="H1" t="s">
        <v>309</v>
      </c>
      <c r="I1" t="s">
        <v>276</v>
      </c>
      <c r="J1" t="s">
        <v>278</v>
      </c>
      <c r="K1" t="s">
        <v>298</v>
      </c>
      <c r="L1" s="6" t="s">
        <v>299</v>
      </c>
      <c r="M1" s="36" t="s">
        <v>308</v>
      </c>
      <c r="O1" t="s">
        <v>239</v>
      </c>
      <c r="P1" t="s">
        <v>277</v>
      </c>
      <c r="Q1" t="s">
        <v>278</v>
      </c>
      <c r="R1" t="s">
        <v>279</v>
      </c>
      <c r="S1" s="6" t="s">
        <v>280</v>
      </c>
      <c r="T1" s="36" t="s">
        <v>281</v>
      </c>
      <c r="V1" t="s">
        <v>275</v>
      </c>
      <c r="X1" t="s">
        <v>276</v>
      </c>
      <c r="Y1" t="s">
        <v>278</v>
      </c>
      <c r="Z1" t="s">
        <v>298</v>
      </c>
    </row>
    <row r="2" spans="1:28" x14ac:dyDescent="0.2">
      <c r="B2" s="34">
        <v>0.56460836660135061</v>
      </c>
      <c r="C2" s="34">
        <v>0.5675637</v>
      </c>
      <c r="D2" s="39"/>
      <c r="G2">
        <v>459213</v>
      </c>
      <c r="H2">
        <f t="shared" ref="H2:H33" si="0">G2/I2*100</f>
        <v>34.019809755230249</v>
      </c>
      <c r="I2">
        <v>1349840</v>
      </c>
      <c r="J2" t="s">
        <v>300</v>
      </c>
      <c r="K2">
        <v>49766.5</v>
      </c>
      <c r="L2">
        <f t="shared" ref="L2:L33" si="1">K2/H2</f>
        <v>1462.8682628758334</v>
      </c>
      <c r="M2" s="37">
        <f>L3/L2</f>
        <v>0.24023753068434842</v>
      </c>
      <c r="P2">
        <v>2056</v>
      </c>
      <c r="Q2" t="s">
        <v>282</v>
      </c>
      <c r="R2">
        <v>88661.6</v>
      </c>
      <c r="S2">
        <f t="shared" ref="S2:S25" si="2">R2/P2</f>
        <v>43.123346303501947</v>
      </c>
      <c r="T2">
        <f>S3/S2</f>
        <v>0.56756362947404959</v>
      </c>
      <c r="V2">
        <v>630906</v>
      </c>
      <c r="W2">
        <f t="shared" ref="W2:W9" si="3">V2/X2*100</f>
        <v>46.739317252415105</v>
      </c>
      <c r="X2">
        <v>1349840</v>
      </c>
      <c r="Y2" t="s">
        <v>326</v>
      </c>
      <c r="Z2">
        <v>154176</v>
      </c>
      <c r="AA2">
        <f t="shared" ref="AA2:AA9" si="4">Z2/W2</f>
        <v>3298.6361175832849</v>
      </c>
      <c r="AB2">
        <f>AA3/AA2</f>
        <v>0.22261241360972336</v>
      </c>
    </row>
    <row r="3" spans="1:28" x14ac:dyDescent="0.2">
      <c r="B3" s="34">
        <v>0.44143111641549565</v>
      </c>
      <c r="C3" s="34">
        <v>0.48470740000000001</v>
      </c>
      <c r="D3" s="39"/>
      <c r="G3">
        <v>621347</v>
      </c>
      <c r="H3">
        <f t="shared" si="0"/>
        <v>46.031159248503528</v>
      </c>
      <c r="I3">
        <v>1349840</v>
      </c>
      <c r="J3" t="s">
        <v>301</v>
      </c>
      <c r="K3">
        <v>16177</v>
      </c>
      <c r="L3">
        <f t="shared" si="1"/>
        <v>351.4358591897925</v>
      </c>
      <c r="M3" s="37"/>
      <c r="P3">
        <v>2161</v>
      </c>
      <c r="Q3" t="s">
        <v>283</v>
      </c>
      <c r="R3">
        <v>52891</v>
      </c>
      <c r="S3">
        <f t="shared" si="2"/>
        <v>24.475242943081906</v>
      </c>
      <c r="V3">
        <v>713720</v>
      </c>
      <c r="W3">
        <f t="shared" si="3"/>
        <v>52.874414745451318</v>
      </c>
      <c r="X3">
        <v>1349840</v>
      </c>
      <c r="Y3" t="s">
        <v>327</v>
      </c>
      <c r="Z3">
        <v>38826.6</v>
      </c>
      <c r="AA3">
        <f t="shared" si="4"/>
        <v>734.31734775542225</v>
      </c>
    </row>
    <row r="4" spans="1:28" x14ac:dyDescent="0.2">
      <c r="B4" s="34">
        <v>0.46461784889139462</v>
      </c>
      <c r="C4" s="34">
        <v>1.3291310000000001</v>
      </c>
      <c r="D4" s="39"/>
      <c r="G4">
        <v>466582</v>
      </c>
      <c r="H4">
        <f t="shared" si="0"/>
        <v>34.565726308303205</v>
      </c>
      <c r="I4">
        <v>1349840</v>
      </c>
      <c r="J4" t="s">
        <v>302</v>
      </c>
      <c r="K4">
        <v>47651.7</v>
      </c>
      <c r="L4">
        <f t="shared" si="1"/>
        <v>1378.5823441110031</v>
      </c>
      <c r="M4" s="37">
        <f>L5/L4</f>
        <v>0.26542676960310246</v>
      </c>
      <c r="P4">
        <v>1523</v>
      </c>
      <c r="Q4" t="s">
        <v>284</v>
      </c>
      <c r="R4">
        <v>105495</v>
      </c>
      <c r="S4">
        <f t="shared" si="2"/>
        <v>69.267892317793823</v>
      </c>
      <c r="T4">
        <f>S5/S4</f>
        <v>0.48470739819696779</v>
      </c>
      <c r="V4">
        <v>555622</v>
      </c>
      <c r="W4">
        <f t="shared" si="3"/>
        <v>41.162063651988383</v>
      </c>
      <c r="X4">
        <v>1349840</v>
      </c>
      <c r="Y4" t="s">
        <v>328</v>
      </c>
      <c r="Z4">
        <v>131646</v>
      </c>
      <c r="AA4">
        <f t="shared" si="4"/>
        <v>3198.2361504764031</v>
      </c>
      <c r="AB4">
        <f>AA5/AA4</f>
        <v>0.21653429518908759</v>
      </c>
    </row>
    <row r="5" spans="1:28" x14ac:dyDescent="0.2">
      <c r="B5" s="34">
        <v>0.63044277083042366</v>
      </c>
      <c r="C5" s="34">
        <v>0.2301589</v>
      </c>
      <c r="D5" s="39"/>
      <c r="G5">
        <v>539423</v>
      </c>
      <c r="H5">
        <f t="shared" si="0"/>
        <v>39.961995495762459</v>
      </c>
      <c r="I5">
        <v>1349840</v>
      </c>
      <c r="J5" t="s">
        <v>303</v>
      </c>
      <c r="K5">
        <v>14622.6</v>
      </c>
      <c r="L5">
        <f t="shared" si="1"/>
        <v>365.91265822925612</v>
      </c>
      <c r="M5" s="37"/>
      <c r="P5">
        <v>1764</v>
      </c>
      <c r="Q5" t="s">
        <v>285</v>
      </c>
      <c r="R5">
        <v>59225.7</v>
      </c>
      <c r="S5">
        <f t="shared" si="2"/>
        <v>33.574659863945577</v>
      </c>
      <c r="V5">
        <v>615208</v>
      </c>
      <c r="W5">
        <f t="shared" si="3"/>
        <v>45.576364606175545</v>
      </c>
      <c r="X5">
        <v>1349840</v>
      </c>
      <c r="Y5" t="s">
        <v>329</v>
      </c>
      <c r="Z5">
        <v>31562.9</v>
      </c>
      <c r="AA5">
        <f t="shared" si="4"/>
        <v>692.52781069166861</v>
      </c>
    </row>
    <row r="6" spans="1:28" x14ac:dyDescent="0.2">
      <c r="B6" s="34">
        <v>2.4013611090304958</v>
      </c>
      <c r="C6" s="34">
        <v>0.24969140000000001</v>
      </c>
      <c r="D6" s="39"/>
      <c r="G6">
        <v>445695</v>
      </c>
      <c r="H6">
        <f t="shared" si="0"/>
        <v>33.01835773128667</v>
      </c>
      <c r="I6">
        <v>1349840</v>
      </c>
      <c r="J6" t="s">
        <v>304</v>
      </c>
      <c r="K6">
        <v>56482.2</v>
      </c>
      <c r="L6">
        <f t="shared" si="1"/>
        <v>1710.6302033453369</v>
      </c>
      <c r="M6" s="37">
        <f>L7/L6</f>
        <v>0.31351838173239688</v>
      </c>
      <c r="P6">
        <v>1628</v>
      </c>
      <c r="Q6" t="s">
        <v>286</v>
      </c>
      <c r="R6">
        <v>44343.9</v>
      </c>
      <c r="S6">
        <f t="shared" si="2"/>
        <v>27.238267813267814</v>
      </c>
      <c r="T6">
        <f>S7/S6</f>
        <v>1.3291308647603424</v>
      </c>
      <c r="V6">
        <v>540906</v>
      </c>
      <c r="W6">
        <f t="shared" si="3"/>
        <v>40.07186036863628</v>
      </c>
      <c r="X6">
        <v>1349840</v>
      </c>
      <c r="Y6" t="s">
        <v>330</v>
      </c>
      <c r="Z6">
        <v>33802</v>
      </c>
      <c r="AA6">
        <f t="shared" si="4"/>
        <v>843.53458234887398</v>
      </c>
      <c r="AB6">
        <f>AA7/AA6</f>
        <v>1.1331845380656969</v>
      </c>
    </row>
    <row r="7" spans="1:28" x14ac:dyDescent="0.2">
      <c r="B7" s="34">
        <v>0.59803879718057118</v>
      </c>
      <c r="C7" s="34">
        <v>0.26135190000000003</v>
      </c>
      <c r="D7" s="39"/>
      <c r="G7">
        <v>545230</v>
      </c>
      <c r="H7">
        <f t="shared" si="0"/>
        <v>40.392194630474719</v>
      </c>
      <c r="I7">
        <v>1349840</v>
      </c>
      <c r="J7" t="s">
        <v>305</v>
      </c>
      <c r="K7">
        <v>21662.9</v>
      </c>
      <c r="L7">
        <f t="shared" si="1"/>
        <v>536.31401309539103</v>
      </c>
      <c r="M7" s="37"/>
      <c r="P7">
        <v>1924</v>
      </c>
      <c r="Q7" t="s">
        <v>287</v>
      </c>
      <c r="R7">
        <v>69655</v>
      </c>
      <c r="S7">
        <f t="shared" si="2"/>
        <v>36.203222453222452</v>
      </c>
      <c r="V7">
        <v>655644</v>
      </c>
      <c r="W7">
        <f t="shared" si="3"/>
        <v>48.571978901203103</v>
      </c>
      <c r="X7">
        <v>1349840</v>
      </c>
      <c r="Y7" t="s">
        <v>331</v>
      </c>
      <c r="Z7">
        <v>46429</v>
      </c>
      <c r="AA7">
        <f t="shared" si="4"/>
        <v>955.88034604144934</v>
      </c>
    </row>
    <row r="8" spans="1:28" x14ac:dyDescent="0.2">
      <c r="B8" s="34">
        <v>0.46352510049836904</v>
      </c>
      <c r="C8" s="34">
        <v>0.21178369999999999</v>
      </c>
      <c r="D8" s="39"/>
      <c r="G8">
        <v>331244</v>
      </c>
      <c r="H8">
        <f t="shared" si="0"/>
        <v>24.539500977893677</v>
      </c>
      <c r="I8">
        <v>1349840</v>
      </c>
      <c r="J8" t="s">
        <v>306</v>
      </c>
      <c r="K8">
        <v>33903</v>
      </c>
      <c r="L8">
        <f t="shared" si="1"/>
        <v>1381.5684365603602</v>
      </c>
      <c r="M8" s="37">
        <f>L9/L8</f>
        <v>0.69922435045856179</v>
      </c>
      <c r="P8">
        <v>1274</v>
      </c>
      <c r="Q8" t="s">
        <v>288</v>
      </c>
      <c r="R8">
        <v>256385</v>
      </c>
      <c r="S8">
        <f t="shared" si="2"/>
        <v>201.2441130298273</v>
      </c>
      <c r="T8">
        <f>S9/S8</f>
        <v>0.23015893023478085</v>
      </c>
      <c r="V8">
        <v>623176</v>
      </c>
      <c r="W8">
        <f t="shared" si="3"/>
        <v>46.166656788952764</v>
      </c>
      <c r="X8">
        <v>1349840</v>
      </c>
      <c r="Y8" t="s">
        <v>332</v>
      </c>
      <c r="Z8">
        <v>71390.8</v>
      </c>
      <c r="AA8">
        <f t="shared" si="4"/>
        <v>1546.3714499916557</v>
      </c>
      <c r="AB8">
        <f>AA9/AA8</f>
        <v>1.5279824287991464</v>
      </c>
    </row>
    <row r="9" spans="1:28" x14ac:dyDescent="0.2">
      <c r="B9" s="34">
        <v>0.52177666162882841</v>
      </c>
      <c r="C9" s="34">
        <v>0.35508220000000001</v>
      </c>
      <c r="D9" s="39"/>
      <c r="G9">
        <v>557649</v>
      </c>
      <c r="H9">
        <f t="shared" si="0"/>
        <v>41.312229597581933</v>
      </c>
      <c r="I9">
        <v>1349840</v>
      </c>
      <c r="J9" t="s">
        <v>307</v>
      </c>
      <c r="K9">
        <v>39908.699999999997</v>
      </c>
      <c r="L9">
        <f t="shared" si="1"/>
        <v>966.02629266796851</v>
      </c>
      <c r="M9" s="37"/>
      <c r="P9">
        <v>1572</v>
      </c>
      <c r="Q9" t="s">
        <v>289</v>
      </c>
      <c r="R9">
        <v>72812.100000000006</v>
      </c>
      <c r="S9">
        <f t="shared" si="2"/>
        <v>46.318129770992371</v>
      </c>
      <c r="V9">
        <v>558547</v>
      </c>
      <c r="W9">
        <f t="shared" si="3"/>
        <v>41.378756000711199</v>
      </c>
      <c r="X9">
        <v>1349840</v>
      </c>
      <c r="Y9" t="s">
        <v>333</v>
      </c>
      <c r="Z9">
        <v>97770.9</v>
      </c>
      <c r="AA9">
        <f t="shared" si="4"/>
        <v>2362.8284039839077</v>
      </c>
    </row>
    <row r="10" spans="1:28" x14ac:dyDescent="0.2">
      <c r="B10" s="34">
        <v>0.24023749999999999</v>
      </c>
      <c r="C10" s="34">
        <v>0.63217979999999996</v>
      </c>
      <c r="D10" s="39"/>
      <c r="G10">
        <v>763065</v>
      </c>
      <c r="H10">
        <f t="shared" si="0"/>
        <v>67.364532019704441</v>
      </c>
      <c r="I10">
        <v>1132740</v>
      </c>
      <c r="J10" t="s">
        <v>310</v>
      </c>
      <c r="K10">
        <v>176870</v>
      </c>
      <c r="L10">
        <f t="shared" si="1"/>
        <v>2625.5656307129798</v>
      </c>
      <c r="M10" s="37">
        <f>L11/L10</f>
        <v>0.56460836660135061</v>
      </c>
      <c r="P10">
        <v>2233</v>
      </c>
      <c r="Q10" t="s">
        <v>290</v>
      </c>
      <c r="R10">
        <v>43821.2</v>
      </c>
      <c r="S10">
        <f t="shared" si="2"/>
        <v>19.624361845051499</v>
      </c>
      <c r="T10">
        <f>S11/S10</f>
        <v>0.24969144282803293</v>
      </c>
    </row>
    <row r="11" spans="1:28" x14ac:dyDescent="0.2">
      <c r="B11" s="34">
        <v>0.26542680000000002</v>
      </c>
      <c r="C11" s="34">
        <v>0.22997039999999999</v>
      </c>
      <c r="D11" s="39"/>
      <c r="G11">
        <v>695887</v>
      </c>
      <c r="H11">
        <f t="shared" si="0"/>
        <v>61.433956600808656</v>
      </c>
      <c r="I11">
        <v>1132740</v>
      </c>
      <c r="J11" t="s">
        <v>311</v>
      </c>
      <c r="K11">
        <v>91070.7</v>
      </c>
      <c r="L11">
        <f t="shared" si="1"/>
        <v>1482.4163221615004</v>
      </c>
      <c r="M11" s="37"/>
      <c r="P11">
        <v>2839</v>
      </c>
      <c r="Q11" t="s">
        <v>291</v>
      </c>
      <c r="R11">
        <v>13911.2</v>
      </c>
      <c r="S11">
        <f t="shared" si="2"/>
        <v>4.9000352236703071</v>
      </c>
    </row>
    <row r="12" spans="1:28" x14ac:dyDescent="0.2">
      <c r="B12" s="34">
        <v>0.31351839999999997</v>
      </c>
      <c r="C12" s="34">
        <v>0.4428841</v>
      </c>
      <c r="D12" s="39"/>
      <c r="G12">
        <v>485535</v>
      </c>
      <c r="H12">
        <f t="shared" si="0"/>
        <v>42.863763970549293</v>
      </c>
      <c r="I12">
        <v>1132740</v>
      </c>
      <c r="J12" t="s">
        <v>312</v>
      </c>
      <c r="K12">
        <v>210346</v>
      </c>
      <c r="L12">
        <f t="shared" si="1"/>
        <v>4907.3151892242568</v>
      </c>
      <c r="M12" s="37">
        <f>L13/L12</f>
        <v>0.44143111641549565</v>
      </c>
      <c r="P12">
        <v>2184</v>
      </c>
      <c r="Q12" t="s">
        <v>292</v>
      </c>
      <c r="R12">
        <v>42883.199999999997</v>
      </c>
      <c r="S12">
        <f t="shared" si="2"/>
        <v>19.635164835164833</v>
      </c>
      <c r="T12">
        <f>S13/S12</f>
        <v>0.26135191612267433</v>
      </c>
    </row>
    <row r="13" spans="1:28" x14ac:dyDescent="0.2">
      <c r="B13" s="34">
        <v>0.69922439999999997</v>
      </c>
      <c r="C13" s="34">
        <v>0.50438070000000002</v>
      </c>
      <c r="D13" s="39"/>
      <c r="G13">
        <v>552157</v>
      </c>
      <c r="H13">
        <f t="shared" si="0"/>
        <v>48.745254868725389</v>
      </c>
      <c r="I13">
        <v>1132740</v>
      </c>
      <c r="J13" t="s">
        <v>313</v>
      </c>
      <c r="K13">
        <v>105594</v>
      </c>
      <c r="L13">
        <f t="shared" si="1"/>
        <v>2166.2416225819829</v>
      </c>
      <c r="M13" s="37"/>
      <c r="P13">
        <v>2897</v>
      </c>
      <c r="Q13" t="s">
        <v>293</v>
      </c>
      <c r="R13">
        <v>14866.5</v>
      </c>
      <c r="S13">
        <f t="shared" si="2"/>
        <v>5.1316879530548842</v>
      </c>
    </row>
    <row r="14" spans="1:28" x14ac:dyDescent="0.2">
      <c r="B14" s="34">
        <v>0.22261239999999999</v>
      </c>
      <c r="C14" s="34">
        <v>1.36652</v>
      </c>
      <c r="D14" s="39"/>
      <c r="G14">
        <v>685952</v>
      </c>
      <c r="H14">
        <f t="shared" si="0"/>
        <v>60.556879778236841</v>
      </c>
      <c r="I14">
        <v>1132740</v>
      </c>
      <c r="J14" t="s">
        <v>314</v>
      </c>
      <c r="K14">
        <v>157085</v>
      </c>
      <c r="L14">
        <f t="shared" si="1"/>
        <v>2594.0074946935065</v>
      </c>
      <c r="M14" s="37">
        <f>L15/L14</f>
        <v>0.46461784889139462</v>
      </c>
      <c r="P14">
        <v>2578</v>
      </c>
      <c r="Q14" t="s">
        <v>294</v>
      </c>
      <c r="R14">
        <v>40372.9</v>
      </c>
      <c r="S14">
        <f t="shared" si="2"/>
        <v>15.660550814584949</v>
      </c>
      <c r="T14">
        <f>S15/S14</f>
        <v>0.21178366339330498</v>
      </c>
    </row>
    <row r="15" spans="1:28" x14ac:dyDescent="0.2">
      <c r="B15" s="34">
        <v>0.21653430000000001</v>
      </c>
      <c r="C15" s="34">
        <v>0.36069810000000002</v>
      </c>
      <c r="D15" s="39"/>
      <c r="G15">
        <v>801130</v>
      </c>
      <c r="H15">
        <f t="shared" si="0"/>
        <v>70.724967777248096</v>
      </c>
      <c r="I15">
        <v>1132740</v>
      </c>
      <c r="J15" t="s">
        <v>315</v>
      </c>
      <c r="K15">
        <v>85239.3</v>
      </c>
      <c r="L15">
        <f t="shared" si="1"/>
        <v>1205.2221821926528</v>
      </c>
      <c r="M15" s="37"/>
      <c r="P15">
        <v>2802</v>
      </c>
      <c r="Q15" t="s">
        <v>295</v>
      </c>
      <c r="R15">
        <v>9293.25</v>
      </c>
      <c r="S15">
        <f t="shared" si="2"/>
        <v>3.3166488222698072</v>
      </c>
    </row>
    <row r="16" spans="1:28" x14ac:dyDescent="0.2">
      <c r="B16" s="34">
        <v>1.1331850000000001</v>
      </c>
      <c r="C16" s="34">
        <v>0.33461200000000002</v>
      </c>
      <c r="D16" s="39"/>
      <c r="G16">
        <v>702827</v>
      </c>
      <c r="H16">
        <f t="shared" si="0"/>
        <v>62.046630294683695</v>
      </c>
      <c r="I16">
        <v>1132740</v>
      </c>
      <c r="J16" t="s">
        <v>316</v>
      </c>
      <c r="K16">
        <v>209006</v>
      </c>
      <c r="L16">
        <f t="shared" si="1"/>
        <v>3368.5310387904842</v>
      </c>
      <c r="M16" s="37">
        <f>L17/L16</f>
        <v>0.63044277083042366</v>
      </c>
      <c r="P16">
        <v>2026</v>
      </c>
      <c r="Q16" t="s">
        <v>296</v>
      </c>
      <c r="R16">
        <v>49852.7</v>
      </c>
      <c r="S16">
        <f t="shared" si="2"/>
        <v>24.606465942744322</v>
      </c>
      <c r="T16">
        <f>S17/S16</f>
        <v>0.35508217939833792</v>
      </c>
    </row>
    <row r="17" spans="2:26" x14ac:dyDescent="0.2">
      <c r="B17" s="34">
        <v>1.527982</v>
      </c>
      <c r="C17" s="34">
        <v>0.44812800000000003</v>
      </c>
      <c r="D17" s="39"/>
      <c r="G17">
        <v>786418</v>
      </c>
      <c r="H17">
        <f t="shared" si="0"/>
        <v>69.426170171442692</v>
      </c>
      <c r="I17">
        <v>1132740</v>
      </c>
      <c r="J17" t="s">
        <v>317</v>
      </c>
      <c r="K17">
        <v>147438</v>
      </c>
      <c r="L17">
        <f t="shared" si="1"/>
        <v>2123.6660417233584</v>
      </c>
      <c r="M17" s="37"/>
      <c r="P17">
        <v>2535</v>
      </c>
      <c r="Q17" t="s">
        <v>297</v>
      </c>
      <c r="R17">
        <v>22149.1</v>
      </c>
      <c r="S17">
        <f t="shared" si="2"/>
        <v>8.7373175542406312</v>
      </c>
    </row>
    <row r="18" spans="2:26" ht="16" x14ac:dyDescent="0.2">
      <c r="G18">
        <v>649940</v>
      </c>
      <c r="H18">
        <f t="shared" si="0"/>
        <v>57.377685965005213</v>
      </c>
      <c r="I18">
        <v>1132740</v>
      </c>
      <c r="J18" t="s">
        <v>318</v>
      </c>
      <c r="K18">
        <v>23685.5</v>
      </c>
      <c r="L18">
        <f t="shared" si="1"/>
        <v>412.79984721666614</v>
      </c>
      <c r="M18" s="37">
        <f>L19/L18</f>
        <v>2.4013611090304958</v>
      </c>
      <c r="N18" s="38"/>
      <c r="P18">
        <v>1887</v>
      </c>
      <c r="Q18" t="s">
        <v>310</v>
      </c>
      <c r="R18">
        <v>93904.9</v>
      </c>
      <c r="S18">
        <f t="shared" si="2"/>
        <v>49.764122946475887</v>
      </c>
      <c r="T18" s="38">
        <f>S19/S18</f>
        <v>0.63217977142643023</v>
      </c>
      <c r="Y18" s="38"/>
    </row>
    <row r="19" spans="2:26" ht="16" x14ac:dyDescent="0.2">
      <c r="G19">
        <v>612868</v>
      </c>
      <c r="H19">
        <f t="shared" si="0"/>
        <v>54.104913748962687</v>
      </c>
      <c r="I19">
        <v>1132740</v>
      </c>
      <c r="J19" t="s">
        <v>319</v>
      </c>
      <c r="K19">
        <v>53633.2</v>
      </c>
      <c r="L19">
        <f t="shared" si="1"/>
        <v>991.28149891983264</v>
      </c>
      <c r="M19" s="37"/>
      <c r="P19">
        <v>1717</v>
      </c>
      <c r="Q19" t="s">
        <v>311</v>
      </c>
      <c r="R19">
        <v>54016.6</v>
      </c>
      <c r="S19">
        <f t="shared" si="2"/>
        <v>31.459871869539896</v>
      </c>
      <c r="T19" s="38"/>
      <c r="Y19" s="38"/>
    </row>
    <row r="20" spans="2:26" ht="16" x14ac:dyDescent="0.2">
      <c r="G20">
        <v>584240</v>
      </c>
      <c r="H20">
        <f t="shared" si="0"/>
        <v>51.57759062097216</v>
      </c>
      <c r="I20">
        <v>1132740</v>
      </c>
      <c r="J20" t="s">
        <v>320</v>
      </c>
      <c r="K20">
        <v>41712.9</v>
      </c>
      <c r="L20">
        <f t="shared" si="1"/>
        <v>808.7407631452827</v>
      </c>
      <c r="M20" s="37">
        <f>L21/L20</f>
        <v>0.59803879718057118</v>
      </c>
      <c r="N20" s="38"/>
      <c r="P20">
        <v>1410</v>
      </c>
      <c r="Q20" t="s">
        <v>312</v>
      </c>
      <c r="R20">
        <v>171624</v>
      </c>
      <c r="S20">
        <f t="shared" si="2"/>
        <v>121.71914893617021</v>
      </c>
      <c r="T20" s="38">
        <f>S21/S20</f>
        <v>0.22997042363450948</v>
      </c>
      <c r="Y20" s="38"/>
    </row>
    <row r="21" spans="2:26" ht="16" x14ac:dyDescent="0.2">
      <c r="G21">
        <v>622707</v>
      </c>
      <c r="H21">
        <f t="shared" si="0"/>
        <v>54.973515546374273</v>
      </c>
      <c r="I21">
        <v>1132740</v>
      </c>
      <c r="J21" t="s">
        <v>321</v>
      </c>
      <c r="K21">
        <v>26588.400000000001</v>
      </c>
      <c r="L21">
        <f t="shared" si="1"/>
        <v>483.65835322230208</v>
      </c>
      <c r="M21" s="37"/>
      <c r="P21">
        <v>1696</v>
      </c>
      <c r="Q21" t="s">
        <v>313</v>
      </c>
      <c r="R21">
        <v>47474.1</v>
      </c>
      <c r="S21">
        <f t="shared" si="2"/>
        <v>27.991804245283017</v>
      </c>
      <c r="T21" s="38"/>
      <c r="Y21" s="38"/>
    </row>
    <row r="22" spans="2:26" ht="16" x14ac:dyDescent="0.2">
      <c r="G22">
        <v>523112</v>
      </c>
      <c r="H22">
        <f t="shared" si="0"/>
        <v>46.181118350195099</v>
      </c>
      <c r="I22">
        <v>1132740</v>
      </c>
      <c r="J22" t="s">
        <v>322</v>
      </c>
      <c r="K22">
        <v>280888</v>
      </c>
      <c r="L22">
        <f t="shared" si="1"/>
        <v>6082.3126427992484</v>
      </c>
      <c r="M22" s="37">
        <f>L23/L22</f>
        <v>0.46352510049836904</v>
      </c>
      <c r="N22" s="38"/>
      <c r="P22">
        <v>1663</v>
      </c>
      <c r="Q22" t="s">
        <v>314</v>
      </c>
      <c r="R22">
        <v>116435</v>
      </c>
      <c r="S22">
        <f t="shared" si="2"/>
        <v>70.015033072760076</v>
      </c>
      <c r="T22" s="38">
        <f>S23/S22</f>
        <v>0.44288407240649197</v>
      </c>
      <c r="Y22" s="38"/>
    </row>
    <row r="23" spans="2:26" ht="16" x14ac:dyDescent="0.2">
      <c r="G23">
        <v>650096</v>
      </c>
      <c r="H23">
        <f t="shared" si="0"/>
        <v>57.391457880890584</v>
      </c>
      <c r="I23">
        <v>1132740</v>
      </c>
      <c r="J23" t="s">
        <v>323</v>
      </c>
      <c r="K23">
        <v>161804</v>
      </c>
      <c r="L23">
        <f t="shared" si="1"/>
        <v>2819.3045790160222</v>
      </c>
      <c r="M23" s="37"/>
      <c r="P23">
        <v>1908</v>
      </c>
      <c r="Q23" t="s">
        <v>315</v>
      </c>
      <c r="R23">
        <v>59164.3</v>
      </c>
      <c r="S23">
        <f t="shared" si="2"/>
        <v>31.008542976939204</v>
      </c>
      <c r="T23" s="38"/>
      <c r="Y23" s="38"/>
    </row>
    <row r="24" spans="2:26" ht="16" x14ac:dyDescent="0.2">
      <c r="G24">
        <v>616406</v>
      </c>
      <c r="H24">
        <f t="shared" si="0"/>
        <v>54.417253738722039</v>
      </c>
      <c r="I24">
        <v>1132740</v>
      </c>
      <c r="J24" t="s">
        <v>324</v>
      </c>
      <c r="K24">
        <v>332878</v>
      </c>
      <c r="L24">
        <f t="shared" si="1"/>
        <v>6117.1407436008085</v>
      </c>
      <c r="M24" s="37">
        <f>L25/L24</f>
        <v>0.52177666162882841</v>
      </c>
      <c r="N24" s="38"/>
      <c r="P24">
        <v>1815</v>
      </c>
      <c r="Q24" t="s">
        <v>316</v>
      </c>
      <c r="R24">
        <v>109962</v>
      </c>
      <c r="S24">
        <f t="shared" si="2"/>
        <v>60.585123966942149</v>
      </c>
      <c r="T24" s="38">
        <f>S25/S24</f>
        <v>0.50438072498908715</v>
      </c>
      <c r="Y24" s="38"/>
    </row>
    <row r="25" spans="2:26" ht="16" x14ac:dyDescent="0.2">
      <c r="G25">
        <v>547092</v>
      </c>
      <c r="H25">
        <f t="shared" si="0"/>
        <v>48.298109010011125</v>
      </c>
      <c r="I25">
        <v>1132740</v>
      </c>
      <c r="J25" t="s">
        <v>325</v>
      </c>
      <c r="K25">
        <v>154157</v>
      </c>
      <c r="L25">
        <f t="shared" si="1"/>
        <v>3191.7812759097192</v>
      </c>
      <c r="M25" s="37"/>
      <c r="P25">
        <v>1920</v>
      </c>
      <c r="Q25" t="s">
        <v>317</v>
      </c>
      <c r="R25">
        <v>58671.3</v>
      </c>
      <c r="S25">
        <f t="shared" si="2"/>
        <v>30.557968750000001</v>
      </c>
      <c r="T25" s="38"/>
      <c r="Y25" s="38"/>
    </row>
    <row r="26" spans="2:26" ht="16" x14ac:dyDescent="0.2">
      <c r="G26">
        <v>630906</v>
      </c>
      <c r="H26">
        <f t="shared" si="0"/>
        <v>46.739317252415105</v>
      </c>
      <c r="I26">
        <v>1349840</v>
      </c>
      <c r="J26" t="s">
        <v>326</v>
      </c>
      <c r="K26">
        <v>154176</v>
      </c>
      <c r="L26">
        <f t="shared" si="1"/>
        <v>3298.6361175832849</v>
      </c>
      <c r="M26" s="37">
        <f>L27/L26</f>
        <v>0.22261241360972336</v>
      </c>
      <c r="Q26">
        <v>1874</v>
      </c>
      <c r="R26" t="s">
        <v>318</v>
      </c>
      <c r="S26">
        <v>66367.199999999997</v>
      </c>
      <c r="T26">
        <f t="shared" ref="T26:T33" si="5">S26/Q26</f>
        <v>35.414727854855919</v>
      </c>
      <c r="U26" s="38">
        <f>T27/T26</f>
        <v>1.3665204568681768</v>
      </c>
      <c r="Z26" s="38"/>
    </row>
    <row r="27" spans="2:26" ht="16" x14ac:dyDescent="0.2">
      <c r="G27">
        <v>713720</v>
      </c>
      <c r="H27">
        <f t="shared" si="0"/>
        <v>52.874414745451318</v>
      </c>
      <c r="I27">
        <v>1349840</v>
      </c>
      <c r="J27" t="s">
        <v>327</v>
      </c>
      <c r="K27">
        <v>38826.6</v>
      </c>
      <c r="L27">
        <f t="shared" si="1"/>
        <v>734.31734775542225</v>
      </c>
      <c r="M27" s="37"/>
      <c r="Q27">
        <v>1703</v>
      </c>
      <c r="R27" t="s">
        <v>319</v>
      </c>
      <c r="S27">
        <v>82416.600000000006</v>
      </c>
      <c r="T27">
        <f t="shared" si="5"/>
        <v>48.39495008807986</v>
      </c>
      <c r="U27" s="38"/>
      <c r="Z27" s="38"/>
    </row>
    <row r="28" spans="2:26" ht="16" x14ac:dyDescent="0.2">
      <c r="G28">
        <v>555622</v>
      </c>
      <c r="H28">
        <f t="shared" si="0"/>
        <v>41.162063651988383</v>
      </c>
      <c r="I28">
        <v>1349840</v>
      </c>
      <c r="J28" t="s">
        <v>328</v>
      </c>
      <c r="K28">
        <v>131646</v>
      </c>
      <c r="L28">
        <f t="shared" si="1"/>
        <v>3198.2361504764031</v>
      </c>
      <c r="M28" s="37">
        <f>L29/L28</f>
        <v>0.21653429518908759</v>
      </c>
      <c r="Q28">
        <v>1600</v>
      </c>
      <c r="R28" t="s">
        <v>320</v>
      </c>
      <c r="S28">
        <v>75808.600000000006</v>
      </c>
      <c r="T28">
        <f t="shared" si="5"/>
        <v>47.380375000000001</v>
      </c>
      <c r="U28" s="38">
        <f>T29/T28</f>
        <v>0.36069811078703612</v>
      </c>
      <c r="Z28" s="38"/>
    </row>
    <row r="29" spans="2:26" ht="16" x14ac:dyDescent="0.2">
      <c r="G29">
        <v>615208</v>
      </c>
      <c r="H29">
        <f t="shared" si="0"/>
        <v>45.576364606175545</v>
      </c>
      <c r="I29">
        <v>1349840</v>
      </c>
      <c r="J29" t="s">
        <v>329</v>
      </c>
      <c r="K29">
        <v>31562.9</v>
      </c>
      <c r="L29">
        <f t="shared" si="1"/>
        <v>692.52781069166861</v>
      </c>
      <c r="M29" s="37"/>
      <c r="Q29">
        <v>1702</v>
      </c>
      <c r="R29" t="s">
        <v>321</v>
      </c>
      <c r="S29">
        <v>29087.200000000001</v>
      </c>
      <c r="T29">
        <f t="shared" si="5"/>
        <v>17.090011750881317</v>
      </c>
      <c r="U29" s="38"/>
      <c r="Z29" s="38"/>
    </row>
    <row r="30" spans="2:26" ht="16" x14ac:dyDescent="0.2">
      <c r="G30">
        <v>540906</v>
      </c>
      <c r="H30">
        <f t="shared" si="0"/>
        <v>40.07186036863628</v>
      </c>
      <c r="I30">
        <v>1349840</v>
      </c>
      <c r="J30" t="s">
        <v>330</v>
      </c>
      <c r="K30">
        <v>33802</v>
      </c>
      <c r="L30">
        <f t="shared" si="1"/>
        <v>843.53458234887398</v>
      </c>
      <c r="M30" s="37">
        <f>L31/L30</f>
        <v>1.1331845380656969</v>
      </c>
      <c r="Q30">
        <v>1513</v>
      </c>
      <c r="R30" t="s">
        <v>322</v>
      </c>
      <c r="S30">
        <v>215199</v>
      </c>
      <c r="T30">
        <f t="shared" si="5"/>
        <v>142.23331130204892</v>
      </c>
      <c r="U30" s="38">
        <f>T31/T30</f>
        <v>0.33461199211541587</v>
      </c>
      <c r="Z30" s="38"/>
    </row>
    <row r="31" spans="2:26" ht="16" x14ac:dyDescent="0.2">
      <c r="G31">
        <v>655644</v>
      </c>
      <c r="H31">
        <f t="shared" si="0"/>
        <v>48.571978901203103</v>
      </c>
      <c r="I31">
        <v>1349840</v>
      </c>
      <c r="J31" t="s">
        <v>331</v>
      </c>
      <c r="K31">
        <v>46429</v>
      </c>
      <c r="L31">
        <f t="shared" si="1"/>
        <v>955.88034604144934</v>
      </c>
      <c r="M31" s="37"/>
      <c r="Q31">
        <v>1622</v>
      </c>
      <c r="R31" t="s">
        <v>323</v>
      </c>
      <c r="S31">
        <v>77195.8</v>
      </c>
      <c r="T31">
        <f t="shared" si="5"/>
        <v>47.592971639950683</v>
      </c>
      <c r="U31" s="38"/>
      <c r="Z31" s="38"/>
    </row>
    <row r="32" spans="2:26" ht="16" x14ac:dyDescent="0.2">
      <c r="G32">
        <v>623176</v>
      </c>
      <c r="H32">
        <f t="shared" si="0"/>
        <v>46.166656788952764</v>
      </c>
      <c r="I32">
        <v>1349840</v>
      </c>
      <c r="J32" t="s">
        <v>332</v>
      </c>
      <c r="K32">
        <v>71390.8</v>
      </c>
      <c r="L32">
        <f t="shared" si="1"/>
        <v>1546.3714499916557</v>
      </c>
      <c r="M32" s="37">
        <f>L33/L32</f>
        <v>1.5279824287991464</v>
      </c>
      <c r="Q32">
        <v>1720</v>
      </c>
      <c r="R32" t="s">
        <v>324</v>
      </c>
      <c r="S32">
        <v>285385</v>
      </c>
      <c r="T32">
        <f t="shared" si="5"/>
        <v>165.92151162790697</v>
      </c>
      <c r="U32" s="38">
        <f>T33/T32</f>
        <v>0.44812796748252359</v>
      </c>
      <c r="Z32" s="38"/>
    </row>
    <row r="33" spans="7:26" ht="16" x14ac:dyDescent="0.2">
      <c r="G33">
        <v>558547</v>
      </c>
      <c r="H33">
        <f t="shared" si="0"/>
        <v>41.378756000711199</v>
      </c>
      <c r="I33">
        <v>1349840</v>
      </c>
      <c r="J33" t="s">
        <v>333</v>
      </c>
      <c r="K33">
        <v>97770.9</v>
      </c>
      <c r="L33">
        <f t="shared" si="1"/>
        <v>2362.8284039839077</v>
      </c>
      <c r="Q33">
        <v>1720</v>
      </c>
      <c r="R33" t="s">
        <v>325</v>
      </c>
      <c r="S33">
        <v>127889</v>
      </c>
      <c r="T33">
        <f t="shared" si="5"/>
        <v>74.354069767441857</v>
      </c>
      <c r="U33" s="38"/>
      <c r="Z33" s="38"/>
    </row>
    <row r="34" spans="7:26" ht="16" x14ac:dyDescent="0.2">
      <c r="Z34" s="38"/>
    </row>
    <row r="35" spans="7:26" ht="16" x14ac:dyDescent="0.2">
      <c r="Z35" s="38"/>
    </row>
    <row r="36" spans="7:26" ht="16" x14ac:dyDescent="0.2">
      <c r="Z36" s="38"/>
    </row>
    <row r="37" spans="7:26" ht="16" x14ac:dyDescent="0.2">
      <c r="Z37" s="38"/>
    </row>
    <row r="38" spans="7:26" ht="16" x14ac:dyDescent="0.2">
      <c r="Z38" s="38"/>
    </row>
    <row r="39" spans="7:26" ht="16" x14ac:dyDescent="0.2">
      <c r="Z39" s="38"/>
    </row>
    <row r="40" spans="7:26" ht="16" x14ac:dyDescent="0.2">
      <c r="Z40" s="38"/>
    </row>
    <row r="41" spans="7:26" ht="16" x14ac:dyDescent="0.2">
      <c r="Z41" s="38"/>
    </row>
    <row r="42" spans="7:26" ht="16" x14ac:dyDescent="0.2">
      <c r="Z42" s="38"/>
    </row>
    <row r="43" spans="7:26" ht="16" x14ac:dyDescent="0.2">
      <c r="Z43" s="38"/>
    </row>
    <row r="44" spans="7:26" ht="16" x14ac:dyDescent="0.2">
      <c r="Z44" s="38"/>
    </row>
    <row r="45" spans="7:26" ht="16" x14ac:dyDescent="0.2">
      <c r="Z45" s="38"/>
    </row>
    <row r="46" spans="7:26" ht="16" x14ac:dyDescent="0.2">
      <c r="Z46" s="38"/>
    </row>
    <row r="47" spans="7:26" ht="16" x14ac:dyDescent="0.2">
      <c r="Z47" s="38"/>
    </row>
    <row r="48" spans="7:26" ht="16" x14ac:dyDescent="0.2">
      <c r="Z48" s="38"/>
    </row>
    <row r="49" spans="26:26" ht="16" x14ac:dyDescent="0.2">
      <c r="Z49" s="38"/>
    </row>
  </sheetData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C7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ht="16" x14ac:dyDescent="0.2">
      <c r="A1" t="s">
        <v>335</v>
      </c>
      <c r="B1" s="33" t="s">
        <v>30</v>
      </c>
      <c r="C1" s="33" t="s">
        <v>334</v>
      </c>
    </row>
    <row r="2" spans="1:3" x14ac:dyDescent="0.2">
      <c r="B2" s="23">
        <v>3099.8310000000001</v>
      </c>
      <c r="C2" s="23">
        <v>649.60609999999997</v>
      </c>
    </row>
    <row r="3" spans="1:3" x14ac:dyDescent="0.2">
      <c r="B3" s="23">
        <v>1270.049</v>
      </c>
      <c r="C3" s="23">
        <v>535.77800000000002</v>
      </c>
    </row>
    <row r="4" spans="1:3" x14ac:dyDescent="0.2">
      <c r="B4" s="23">
        <v>1185.585</v>
      </c>
      <c r="C4" s="23">
        <v>606.84709999999995</v>
      </c>
    </row>
    <row r="5" spans="1:3" x14ac:dyDescent="0.2">
      <c r="B5" s="23">
        <v>906.93020000000001</v>
      </c>
      <c r="C5" s="23">
        <v>347.45609999999999</v>
      </c>
    </row>
    <row r="6" spans="1:3" x14ac:dyDescent="0.2">
      <c r="B6" s="23">
        <v>1248.0509999999999</v>
      </c>
      <c r="C6" s="23">
        <v>348.9665</v>
      </c>
    </row>
    <row r="7" spans="1:3" x14ac:dyDescent="0.2">
      <c r="B7" s="23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C7"/>
  <sheetViews>
    <sheetView workbookViewId="0">
      <selection activeCell="B1" sqref="B1:C1"/>
    </sheetView>
  </sheetViews>
  <sheetFormatPr baseColWidth="10" defaultColWidth="8.83203125" defaultRowHeight="15" x14ac:dyDescent="0.2"/>
  <cols>
    <col min="3" max="3" width="11.5" customWidth="1"/>
  </cols>
  <sheetData>
    <row r="1" spans="1:3" ht="16" x14ac:dyDescent="0.2">
      <c r="A1" t="s">
        <v>336</v>
      </c>
      <c r="B1" s="33" t="s">
        <v>30</v>
      </c>
      <c r="C1" s="33" t="s">
        <v>334</v>
      </c>
    </row>
    <row r="2" spans="1:3" x14ac:dyDescent="0.2">
      <c r="B2" s="23">
        <v>65413.9</v>
      </c>
      <c r="C2" s="23">
        <v>27605.9</v>
      </c>
    </row>
    <row r="3" spans="1:3" x14ac:dyDescent="0.2">
      <c r="B3" s="23">
        <v>51762.05</v>
      </c>
      <c r="C3" s="23">
        <v>21287.9</v>
      </c>
    </row>
    <row r="4" spans="1:3" x14ac:dyDescent="0.2">
      <c r="B4" s="23">
        <v>41723.1</v>
      </c>
      <c r="C4" s="23">
        <v>23343.200000000001</v>
      </c>
    </row>
    <row r="5" spans="1:3" x14ac:dyDescent="0.2">
      <c r="B5" s="23">
        <v>45845.55</v>
      </c>
      <c r="C5" s="23">
        <v>15686.65</v>
      </c>
    </row>
    <row r="6" spans="1:3" x14ac:dyDescent="0.2">
      <c r="B6" s="23">
        <v>76747.899999999994</v>
      </c>
      <c r="C6" s="23">
        <v>13397.67</v>
      </c>
    </row>
    <row r="7" spans="1:3" x14ac:dyDescent="0.2">
      <c r="B7" s="23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C5"/>
  <sheetViews>
    <sheetView workbookViewId="0">
      <selection activeCell="C11" sqref="C11"/>
    </sheetView>
  </sheetViews>
  <sheetFormatPr baseColWidth="10" defaultColWidth="8.83203125" defaultRowHeight="15" x14ac:dyDescent="0.2"/>
  <cols>
    <col min="2" max="2" width="10.5" customWidth="1"/>
    <col min="3" max="3" width="12.33203125" customWidth="1"/>
  </cols>
  <sheetData>
    <row r="1" spans="1:3" ht="16" x14ac:dyDescent="0.2">
      <c r="A1" t="s">
        <v>337</v>
      </c>
      <c r="B1" s="33" t="s">
        <v>30</v>
      </c>
      <c r="C1" s="33" t="s">
        <v>338</v>
      </c>
    </row>
    <row r="2" spans="1:3" x14ac:dyDescent="0.2">
      <c r="B2" s="32">
        <v>211.85441262160734</v>
      </c>
      <c r="C2" s="32">
        <v>529.1367476520636</v>
      </c>
    </row>
    <row r="3" spans="1:3" x14ac:dyDescent="0.2">
      <c r="B3" s="32">
        <v>262.52673264786074</v>
      </c>
      <c r="C3" s="32">
        <v>217.17774439749871</v>
      </c>
    </row>
    <row r="4" spans="1:3" x14ac:dyDescent="0.2">
      <c r="B4" s="32">
        <v>183.32675199617009</v>
      </c>
      <c r="C4" s="32">
        <v>868.40715896873746</v>
      </c>
    </row>
    <row r="5" spans="1:3" x14ac:dyDescent="0.2">
      <c r="B5" s="32">
        <v>273.50181747609884</v>
      </c>
      <c r="C5" s="32">
        <v>194.75960995862107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9"/>
  <sheetViews>
    <sheetView topLeftCell="A17" workbookViewId="0">
      <selection activeCell="B1" sqref="B1:B38"/>
    </sheetView>
  </sheetViews>
  <sheetFormatPr baseColWidth="10" defaultColWidth="8.83203125" defaultRowHeight="15" x14ac:dyDescent="0.2"/>
  <cols>
    <col min="2" max="2" width="9.1640625" style="1"/>
    <col min="4" max="4" width="11.5" customWidth="1"/>
  </cols>
  <sheetData>
    <row r="1" spans="1:7" ht="80" x14ac:dyDescent="0.2">
      <c r="A1" t="s">
        <v>13</v>
      </c>
      <c r="B1" s="2" t="s">
        <v>14</v>
      </c>
      <c r="D1" t="s">
        <v>35</v>
      </c>
      <c r="E1" s="6" t="s">
        <v>76</v>
      </c>
      <c r="F1" s="6" t="s">
        <v>77</v>
      </c>
      <c r="G1" s="2" t="s">
        <v>14</v>
      </c>
    </row>
    <row r="2" spans="1:7" ht="16" x14ac:dyDescent="0.2">
      <c r="A2" s="1" t="s">
        <v>1</v>
      </c>
      <c r="B2" s="3">
        <v>58.551021270763876</v>
      </c>
      <c r="E2">
        <v>4571.33</v>
      </c>
      <c r="F2">
        <v>3236.1</v>
      </c>
      <c r="G2" s="1">
        <f>E2*100/(E2+F2)</f>
        <v>58.551021270763876</v>
      </c>
    </row>
    <row r="3" spans="1:7" ht="16" x14ac:dyDescent="0.2">
      <c r="A3" s="1"/>
      <c r="B3" s="3">
        <v>42.06787886958427</v>
      </c>
      <c r="E3">
        <v>14978.1</v>
      </c>
      <c r="F3">
        <v>20626.5</v>
      </c>
      <c r="G3" s="1">
        <f t="shared" ref="G3:G8" si="0">E3*100/(E3+F3)</f>
        <v>42.06787886958427</v>
      </c>
    </row>
    <row r="4" spans="1:7" ht="16" x14ac:dyDescent="0.2">
      <c r="A4" s="1"/>
      <c r="B4" s="3">
        <v>43.182991872968067</v>
      </c>
      <c r="E4">
        <v>3085.55</v>
      </c>
      <c r="F4">
        <v>4059.74</v>
      </c>
      <c r="G4" s="1">
        <f t="shared" si="0"/>
        <v>43.182991872968067</v>
      </c>
    </row>
    <row r="5" spans="1:7" ht="16" x14ac:dyDescent="0.2">
      <c r="A5" s="1"/>
      <c r="B5" s="3">
        <v>42.240550738518067</v>
      </c>
      <c r="E5">
        <v>9949.8799999999992</v>
      </c>
      <c r="F5">
        <v>13605.4</v>
      </c>
      <c r="G5" s="1">
        <f t="shared" si="0"/>
        <v>42.240550738518067</v>
      </c>
    </row>
    <row r="6" spans="1:7" ht="16" x14ac:dyDescent="0.2">
      <c r="A6" s="1"/>
      <c r="B6" s="3">
        <v>31.383650321406023</v>
      </c>
      <c r="E6">
        <v>3599.19</v>
      </c>
      <c r="F6">
        <v>7869.17</v>
      </c>
      <c r="G6" s="1">
        <f t="shared" si="0"/>
        <v>31.383650321406023</v>
      </c>
    </row>
    <row r="7" spans="1:7" ht="16" x14ac:dyDescent="0.2">
      <c r="A7" s="1"/>
      <c r="B7" s="3">
        <v>47.301195493332315</v>
      </c>
      <c r="E7">
        <v>4852.01</v>
      </c>
      <c r="F7">
        <v>5405.68</v>
      </c>
      <c r="G7" s="1">
        <f t="shared" si="0"/>
        <v>47.301195493332315</v>
      </c>
    </row>
    <row r="8" spans="1:7" ht="16" x14ac:dyDescent="0.2">
      <c r="A8" s="1"/>
      <c r="B8" s="3">
        <v>42.920604615990641</v>
      </c>
      <c r="E8">
        <v>4478.22</v>
      </c>
      <c r="F8">
        <v>5955.51</v>
      </c>
      <c r="G8" s="1">
        <f t="shared" si="0"/>
        <v>42.920604615990641</v>
      </c>
    </row>
    <row r="9" spans="1:7" ht="16" x14ac:dyDescent="0.2">
      <c r="A9" s="1"/>
      <c r="B9" s="3"/>
      <c r="G9" s="1"/>
    </row>
    <row r="10" spans="1:7" ht="16" x14ac:dyDescent="0.2">
      <c r="A10" s="1" t="s">
        <v>3</v>
      </c>
      <c r="B10" s="3">
        <v>45.214914666778256</v>
      </c>
      <c r="E10">
        <v>9183.85</v>
      </c>
      <c r="F10">
        <v>11127.7</v>
      </c>
      <c r="G10" s="1">
        <f>E10*100/(E10+F10)</f>
        <v>45.214914666778256</v>
      </c>
    </row>
    <row r="11" spans="1:7" ht="16" x14ac:dyDescent="0.2">
      <c r="A11" s="1"/>
      <c r="B11" s="3">
        <v>40.527532387802275</v>
      </c>
      <c r="E11">
        <v>2389.71</v>
      </c>
      <c r="F11">
        <v>3506.8</v>
      </c>
      <c r="G11" s="1">
        <f>E11*100/(E11+F11)</f>
        <v>40.527532387802275</v>
      </c>
    </row>
    <row r="12" spans="1:7" ht="16" x14ac:dyDescent="0.2">
      <c r="A12" s="1"/>
      <c r="B12" s="3">
        <v>43.576365856498093</v>
      </c>
      <c r="E12">
        <v>1609.48</v>
      </c>
      <c r="F12">
        <v>2083.9899999999998</v>
      </c>
      <c r="G12" s="1">
        <f>E12*100/(E12+F12)</f>
        <v>43.576365856498093</v>
      </c>
    </row>
    <row r="13" spans="1:7" ht="16" x14ac:dyDescent="0.2">
      <c r="A13" s="1"/>
      <c r="B13" s="3">
        <v>23.631266197135222</v>
      </c>
      <c r="E13">
        <v>2919.78</v>
      </c>
      <c r="F13">
        <v>9435.7999999999993</v>
      </c>
      <c r="G13" s="1">
        <f>E13*100/(E13+F13)</f>
        <v>23.631266197135222</v>
      </c>
    </row>
    <row r="14" spans="1:7" ht="16" x14ac:dyDescent="0.2">
      <c r="A14" s="1"/>
      <c r="B14" s="3">
        <v>75.223422308598771</v>
      </c>
      <c r="E14">
        <v>14650.1</v>
      </c>
      <c r="F14">
        <v>4825.3500000000004</v>
      </c>
      <c r="G14" s="1">
        <f>E14*100/(E14+F14)</f>
        <v>75.223422308598771</v>
      </c>
    </row>
    <row r="15" spans="1:7" ht="16" x14ac:dyDescent="0.2">
      <c r="A15" s="1"/>
      <c r="B15" s="3"/>
      <c r="G15" s="1"/>
    </row>
    <row r="16" spans="1:7" ht="16" x14ac:dyDescent="0.2">
      <c r="A16" s="1" t="s">
        <v>4</v>
      </c>
      <c r="B16" s="3">
        <v>84.486549238244024</v>
      </c>
      <c r="E16">
        <v>14737.2</v>
      </c>
      <c r="F16">
        <v>2706.05</v>
      </c>
      <c r="G16" s="1">
        <f t="shared" ref="G16:G25" si="1">E16*100/(E16+F16)</f>
        <v>84.486549238244024</v>
      </c>
    </row>
    <row r="17" spans="1:7" ht="16" x14ac:dyDescent="0.2">
      <c r="A17" s="1"/>
      <c r="B17" s="3">
        <v>58.062952295505951</v>
      </c>
      <c r="E17">
        <v>26469.1</v>
      </c>
      <c r="F17" s="14">
        <v>19117.8</v>
      </c>
      <c r="G17" s="1">
        <f t="shared" si="1"/>
        <v>58.062952295505951</v>
      </c>
    </row>
    <row r="18" spans="1:7" ht="16" x14ac:dyDescent="0.2">
      <c r="A18" s="1"/>
      <c r="B18" s="3">
        <v>81.890226328976922</v>
      </c>
      <c r="E18">
        <v>22276.5</v>
      </c>
      <c r="F18" s="14">
        <v>4926.38</v>
      </c>
      <c r="G18" s="1">
        <f t="shared" si="1"/>
        <v>81.890226328976922</v>
      </c>
    </row>
    <row r="19" spans="1:7" ht="16" x14ac:dyDescent="0.2">
      <c r="A19" s="1"/>
      <c r="B19" s="3">
        <v>60.439024919683952</v>
      </c>
      <c r="E19">
        <v>5568.61</v>
      </c>
      <c r="F19" s="14">
        <v>3644.99</v>
      </c>
      <c r="G19" s="1">
        <f t="shared" si="1"/>
        <v>60.439024919683952</v>
      </c>
    </row>
    <row r="20" spans="1:7" ht="16" x14ac:dyDescent="0.2">
      <c r="A20" s="1"/>
      <c r="B20" s="3">
        <v>46.220233084832337</v>
      </c>
      <c r="E20">
        <v>14551.1</v>
      </c>
      <c r="F20" s="14">
        <v>16931</v>
      </c>
      <c r="G20" s="1">
        <f t="shared" si="1"/>
        <v>46.220233084832337</v>
      </c>
    </row>
    <row r="21" spans="1:7" ht="16" x14ac:dyDescent="0.2">
      <c r="A21" s="1"/>
      <c r="B21" s="3">
        <v>81.24805801871814</v>
      </c>
      <c r="E21">
        <v>9518.08</v>
      </c>
      <c r="F21">
        <v>2196.7600000000002</v>
      </c>
      <c r="G21" s="1">
        <f t="shared" si="1"/>
        <v>81.24805801871814</v>
      </c>
    </row>
    <row r="22" spans="1:7" ht="16" x14ac:dyDescent="0.2">
      <c r="A22" s="1"/>
      <c r="B22" s="3">
        <v>71.789267229055383</v>
      </c>
      <c r="E22">
        <v>26866.2</v>
      </c>
      <c r="F22">
        <v>10557.5</v>
      </c>
      <c r="G22" s="1">
        <f t="shared" si="1"/>
        <v>71.789267229055383</v>
      </c>
    </row>
    <row r="23" spans="1:7" ht="16" x14ac:dyDescent="0.2">
      <c r="A23" s="1"/>
      <c r="B23" s="3">
        <v>97.579469765859869</v>
      </c>
      <c r="E23">
        <v>11108.4</v>
      </c>
      <c r="F23">
        <v>275.55200000000002</v>
      </c>
      <c r="G23" s="1">
        <f t="shared" si="1"/>
        <v>97.579469765859869</v>
      </c>
    </row>
    <row r="24" spans="1:7" ht="16" x14ac:dyDescent="0.2">
      <c r="A24" s="1"/>
      <c r="B24" s="3">
        <v>63.174107069844609</v>
      </c>
      <c r="E24">
        <v>11201.9</v>
      </c>
      <c r="F24">
        <v>6529.89</v>
      </c>
      <c r="G24" s="1">
        <f t="shared" si="1"/>
        <v>63.174107069844609</v>
      </c>
    </row>
    <row r="25" spans="1:7" ht="16" x14ac:dyDescent="0.2">
      <c r="A25" s="1"/>
      <c r="B25" s="3">
        <v>60.325778340777305</v>
      </c>
      <c r="E25">
        <v>8838.74</v>
      </c>
      <c r="F25">
        <v>5812.94</v>
      </c>
      <c r="G25" s="1">
        <f t="shared" si="1"/>
        <v>60.325778340777305</v>
      </c>
    </row>
    <row r="26" spans="1:7" ht="16" x14ac:dyDescent="0.2">
      <c r="A26" s="1"/>
      <c r="B26" s="3"/>
      <c r="G26" s="1"/>
    </row>
    <row r="27" spans="1:7" ht="16" x14ac:dyDescent="0.2">
      <c r="A27" s="1" t="s">
        <v>28</v>
      </c>
      <c r="B27" s="3">
        <v>82.387172048673392</v>
      </c>
      <c r="E27">
        <v>45947.4</v>
      </c>
      <c r="F27">
        <v>9822.69</v>
      </c>
      <c r="G27" s="1">
        <f>E27*100/(E27+F27)</f>
        <v>82.387172048673392</v>
      </c>
    </row>
    <row r="28" spans="1:7" ht="16" x14ac:dyDescent="0.2">
      <c r="A28" s="1"/>
      <c r="B28" s="3">
        <v>54.571440334865855</v>
      </c>
      <c r="E28">
        <v>9940.8700000000008</v>
      </c>
      <c r="F28">
        <v>8275.3799999999992</v>
      </c>
      <c r="G28" s="1">
        <f>E28*100/(E28+F28)</f>
        <v>54.571440334865855</v>
      </c>
    </row>
    <row r="29" spans="1:7" ht="16" x14ac:dyDescent="0.2">
      <c r="A29" s="1"/>
      <c r="B29" s="3">
        <v>52.564070798852157</v>
      </c>
      <c r="E29">
        <v>46672.9</v>
      </c>
      <c r="F29">
        <v>42119.5</v>
      </c>
      <c r="G29" s="1">
        <f>E29*100/(E29+F29)</f>
        <v>52.564070798852157</v>
      </c>
    </row>
    <row r="30" spans="1:7" ht="16" x14ac:dyDescent="0.2">
      <c r="A30" s="1"/>
      <c r="B30" s="3">
        <v>88.434156864251875</v>
      </c>
      <c r="E30">
        <v>16111.2</v>
      </c>
      <c r="F30">
        <v>2107.1</v>
      </c>
      <c r="G30" s="1">
        <f>E30*100/(E30+F30)</f>
        <v>88.434156864251875</v>
      </c>
    </row>
    <row r="31" spans="1:7" ht="16" x14ac:dyDescent="0.2">
      <c r="A31" s="1"/>
      <c r="B31" s="3">
        <v>89.992141461608966</v>
      </c>
      <c r="E31">
        <v>9092.5</v>
      </c>
      <c r="F31">
        <v>1011.16</v>
      </c>
      <c r="G31" s="1">
        <f>E31*100/(E31+F31)</f>
        <v>89.992141461608966</v>
      </c>
    </row>
    <row r="32" spans="1:7" ht="16" x14ac:dyDescent="0.2">
      <c r="A32" s="1"/>
      <c r="B32" s="3"/>
      <c r="G32" s="1"/>
    </row>
    <row r="33" spans="1:7" ht="16" x14ac:dyDescent="0.2">
      <c r="A33" s="1" t="s">
        <v>29</v>
      </c>
      <c r="B33" s="3">
        <v>48.045401838459881</v>
      </c>
      <c r="E33">
        <v>13134.7</v>
      </c>
      <c r="F33">
        <v>14203.4</v>
      </c>
      <c r="G33" s="1">
        <f t="shared" ref="G33:G38" si="2">E33*100/(E33+F33)</f>
        <v>48.045401838459881</v>
      </c>
    </row>
    <row r="34" spans="1:7" ht="16" x14ac:dyDescent="0.2">
      <c r="B34" s="3">
        <v>77.044799316620583</v>
      </c>
      <c r="E34">
        <v>51951</v>
      </c>
      <c r="F34">
        <v>15478.6</v>
      </c>
      <c r="G34" s="1">
        <f t="shared" si="2"/>
        <v>77.044799316620583</v>
      </c>
    </row>
    <row r="35" spans="1:7" ht="16" x14ac:dyDescent="0.2">
      <c r="B35" s="3">
        <v>46.855275107138304</v>
      </c>
      <c r="E35">
        <v>24971.8</v>
      </c>
      <c r="F35">
        <v>28323.8</v>
      </c>
      <c r="G35" s="1">
        <f t="shared" si="2"/>
        <v>46.855275107138304</v>
      </c>
    </row>
    <row r="36" spans="1:7" ht="16" x14ac:dyDescent="0.2">
      <c r="B36" s="3">
        <v>58.760545257244537</v>
      </c>
      <c r="E36">
        <v>9736.07</v>
      </c>
      <c r="F36">
        <v>6832.99</v>
      </c>
      <c r="G36" s="1">
        <f t="shared" si="2"/>
        <v>58.760545257244537</v>
      </c>
    </row>
    <row r="37" spans="1:7" ht="16" x14ac:dyDescent="0.2">
      <c r="B37" s="3">
        <v>49.444148591458024</v>
      </c>
      <c r="E37">
        <v>7019.21</v>
      </c>
      <c r="F37">
        <v>7177.03</v>
      </c>
      <c r="G37" s="1">
        <f t="shared" si="2"/>
        <v>49.444148591458024</v>
      </c>
    </row>
    <row r="38" spans="1:7" ht="16" x14ac:dyDescent="0.2">
      <c r="B38" s="3">
        <v>30.591166413714365</v>
      </c>
      <c r="E38">
        <v>7338.83</v>
      </c>
      <c r="F38">
        <v>16651.2</v>
      </c>
      <c r="G38" s="1">
        <f t="shared" si="2"/>
        <v>30.591166413714365</v>
      </c>
    </row>
    <row r="39" spans="1:7" x14ac:dyDescent="0.2">
      <c r="G39" s="1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C5"/>
  <sheetViews>
    <sheetView workbookViewId="0">
      <selection activeCell="E6" sqref="E6"/>
    </sheetView>
  </sheetViews>
  <sheetFormatPr baseColWidth="10" defaultColWidth="8.83203125" defaultRowHeight="15" x14ac:dyDescent="0.2"/>
  <cols>
    <col min="2" max="2" width="9.5" customWidth="1"/>
    <col min="3" max="3" width="10.6640625" customWidth="1"/>
  </cols>
  <sheetData>
    <row r="1" spans="1:3" ht="16" x14ac:dyDescent="0.2">
      <c r="A1" t="s">
        <v>337</v>
      </c>
      <c r="B1" s="33" t="s">
        <v>30</v>
      </c>
      <c r="C1" s="33" t="s">
        <v>338</v>
      </c>
    </row>
    <row r="2" spans="1:3" x14ac:dyDescent="0.2">
      <c r="B2" s="1">
        <v>4171.68</v>
      </c>
      <c r="C2" s="1">
        <v>7840.71</v>
      </c>
    </row>
    <row r="3" spans="1:3" x14ac:dyDescent="0.2">
      <c r="B3" s="1">
        <v>5417.19</v>
      </c>
      <c r="C3" s="1">
        <v>4123.04</v>
      </c>
    </row>
    <row r="4" spans="1:3" x14ac:dyDescent="0.2">
      <c r="B4" s="1">
        <v>4021.78</v>
      </c>
      <c r="C4" s="1">
        <v>7244.42</v>
      </c>
    </row>
    <row r="5" spans="1:3" x14ac:dyDescent="0.2">
      <c r="B5" s="1">
        <v>4056.91</v>
      </c>
      <c r="C5" s="1">
        <v>5379.27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C6"/>
  <sheetViews>
    <sheetView workbookViewId="0">
      <selection sqref="A1:C1"/>
    </sheetView>
  </sheetViews>
  <sheetFormatPr baseColWidth="10" defaultColWidth="8.83203125" defaultRowHeight="15" x14ac:dyDescent="0.2"/>
  <cols>
    <col min="3" max="3" width="10.33203125" customWidth="1"/>
  </cols>
  <sheetData>
    <row r="1" spans="1:3" ht="16" x14ac:dyDescent="0.2">
      <c r="A1" t="s">
        <v>339</v>
      </c>
      <c r="B1" s="33" t="s">
        <v>30</v>
      </c>
      <c r="C1" s="33" t="s">
        <v>334</v>
      </c>
    </row>
    <row r="2" spans="1:3" x14ac:dyDescent="0.2">
      <c r="B2" s="32">
        <v>405.16484599589319</v>
      </c>
      <c r="C2" s="32">
        <v>232.64304126788102</v>
      </c>
    </row>
    <row r="3" spans="1:3" x14ac:dyDescent="0.2">
      <c r="B3" s="32">
        <v>498.32956279311014</v>
      </c>
      <c r="C3" s="32">
        <v>368.08402538410155</v>
      </c>
    </row>
    <row r="4" spans="1:3" x14ac:dyDescent="0.2">
      <c r="B4" s="32">
        <v>266.7105758187605</v>
      </c>
      <c r="C4" s="32">
        <v>1052.1550881400647</v>
      </c>
    </row>
    <row r="5" spans="1:3" x14ac:dyDescent="0.2">
      <c r="B5" s="32">
        <v>167.51912641683799</v>
      </c>
      <c r="C5" s="32">
        <v>419.91299797707347</v>
      </c>
    </row>
    <row r="6" spans="1:3" x14ac:dyDescent="0.2">
      <c r="B6" s="40"/>
      <c r="C6" s="32">
        <v>225.08251054478663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C6"/>
  <sheetViews>
    <sheetView workbookViewId="0">
      <selection activeCell="C1" sqref="B1:C1"/>
    </sheetView>
  </sheetViews>
  <sheetFormatPr baseColWidth="10" defaultColWidth="8.83203125" defaultRowHeight="15" x14ac:dyDescent="0.2"/>
  <sheetData>
    <row r="1" spans="1:3" ht="16" x14ac:dyDescent="0.2">
      <c r="A1" t="s">
        <v>340</v>
      </c>
      <c r="B1" s="33" t="s">
        <v>30</v>
      </c>
      <c r="C1" s="33" t="s">
        <v>334</v>
      </c>
    </row>
    <row r="2" spans="1:3" x14ac:dyDescent="0.2">
      <c r="B2" s="41">
        <v>5225.6499999999996</v>
      </c>
      <c r="C2" s="41">
        <v>4785.13</v>
      </c>
    </row>
    <row r="3" spans="1:3" x14ac:dyDescent="0.2">
      <c r="B3" s="41">
        <v>5115.07</v>
      </c>
      <c r="C3" s="41">
        <v>4638.63</v>
      </c>
    </row>
    <row r="4" spans="1:3" x14ac:dyDescent="0.2">
      <c r="B4" s="41">
        <v>4710.8100000000004</v>
      </c>
      <c r="C4" s="41">
        <v>10691.3</v>
      </c>
    </row>
    <row r="5" spans="1:3" x14ac:dyDescent="0.2">
      <c r="B5" s="41">
        <v>2745.8</v>
      </c>
      <c r="C5" s="41">
        <v>5179.76</v>
      </c>
    </row>
    <row r="6" spans="1:3" x14ac:dyDescent="0.2">
      <c r="B6" s="41"/>
      <c r="C6" s="41">
        <v>4437.83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7"/>
  <sheetViews>
    <sheetView workbookViewId="0">
      <selection sqref="A1:G7"/>
    </sheetView>
  </sheetViews>
  <sheetFormatPr baseColWidth="10" defaultColWidth="8.83203125" defaultRowHeight="15" x14ac:dyDescent="0.2"/>
  <sheetData>
    <row r="1" spans="1:7" ht="32" x14ac:dyDescent="0.2">
      <c r="A1" s="6" t="s">
        <v>341</v>
      </c>
      <c r="B1" s="45" t="s">
        <v>7</v>
      </c>
      <c r="C1" s="45"/>
      <c r="D1" s="45"/>
      <c r="E1" s="45" t="s">
        <v>8</v>
      </c>
      <c r="F1" s="45"/>
      <c r="G1" s="45"/>
    </row>
    <row r="2" spans="1:7" x14ac:dyDescent="0.2">
      <c r="A2" s="42" t="s">
        <v>342</v>
      </c>
      <c r="B2" s="4">
        <v>38.532110000000003</v>
      </c>
      <c r="C2" s="4">
        <v>49.404760000000003</v>
      </c>
      <c r="D2" s="4">
        <v>41.322319999999998</v>
      </c>
      <c r="E2" s="4">
        <v>35.789470000000001</v>
      </c>
      <c r="F2" s="4">
        <v>46.511629999999997</v>
      </c>
      <c r="G2" s="4">
        <v>43.548389999999998</v>
      </c>
    </row>
    <row r="3" spans="1:7" x14ac:dyDescent="0.2">
      <c r="A3" s="42" t="s">
        <v>1</v>
      </c>
      <c r="B3" s="4">
        <v>60.86956</v>
      </c>
      <c r="C3" s="4">
        <v>80</v>
      </c>
      <c r="D3" s="4">
        <v>62.445419999999999</v>
      </c>
      <c r="E3" s="4">
        <v>76.470590000000001</v>
      </c>
      <c r="F3" s="4">
        <v>71.804509999999993</v>
      </c>
      <c r="G3" s="4">
        <v>62.272730000000003</v>
      </c>
    </row>
    <row r="4" spans="1:7" x14ac:dyDescent="0.2">
      <c r="A4" s="42" t="s">
        <v>3</v>
      </c>
      <c r="B4" s="4">
        <v>69.302319999999995</v>
      </c>
      <c r="C4" s="4">
        <v>69.097219999999993</v>
      </c>
      <c r="D4" s="4">
        <v>59.774439999999998</v>
      </c>
      <c r="E4" s="4">
        <v>65.966380000000001</v>
      </c>
      <c r="F4" s="4">
        <v>62.389380000000003</v>
      </c>
      <c r="G4" s="4">
        <v>61.111109999999996</v>
      </c>
    </row>
    <row r="5" spans="1:7" x14ac:dyDescent="0.2">
      <c r="A5" s="42" t="s">
        <v>343</v>
      </c>
      <c r="B5" s="4">
        <v>73.113200000000006</v>
      </c>
      <c r="C5" s="4">
        <v>43.333329999999997</v>
      </c>
      <c r="D5" s="4">
        <v>80.9816</v>
      </c>
      <c r="E5" s="4">
        <v>65.437790000000007</v>
      </c>
      <c r="F5" s="4">
        <v>51.351349999999996</v>
      </c>
      <c r="G5" s="4">
        <v>79.738560000000007</v>
      </c>
    </row>
    <row r="6" spans="1:7" x14ac:dyDescent="0.2">
      <c r="A6" s="42" t="s">
        <v>344</v>
      </c>
      <c r="B6" s="4">
        <v>75.641030000000001</v>
      </c>
      <c r="C6" s="4">
        <v>65.413539999999998</v>
      </c>
      <c r="D6" s="4">
        <v>56.488549999999996</v>
      </c>
      <c r="E6" s="4">
        <v>76.719570000000004</v>
      </c>
      <c r="F6" s="4">
        <v>50.292400000000001</v>
      </c>
      <c r="G6" s="4">
        <v>56.989249999999998</v>
      </c>
    </row>
    <row r="7" spans="1:7" x14ac:dyDescent="0.2">
      <c r="A7" s="42" t="s">
        <v>6</v>
      </c>
      <c r="B7" s="4">
        <v>69.491519999999994</v>
      </c>
      <c r="C7" s="4">
        <v>76.699029999999993</v>
      </c>
      <c r="D7" s="4">
        <v>71.153850000000006</v>
      </c>
      <c r="E7" s="4">
        <v>77.310919999999996</v>
      </c>
      <c r="F7" s="4">
        <v>75</v>
      </c>
      <c r="G7" s="4">
        <v>76.712329999999994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7"/>
  <sheetViews>
    <sheetView workbookViewId="0">
      <selection activeCell="F10" sqref="F10"/>
    </sheetView>
  </sheetViews>
  <sheetFormatPr baseColWidth="10" defaultColWidth="8.83203125" defaultRowHeight="15" x14ac:dyDescent="0.2"/>
  <sheetData>
    <row r="1" spans="1:7" ht="32" x14ac:dyDescent="0.2">
      <c r="A1" s="6" t="s">
        <v>345</v>
      </c>
      <c r="B1" s="45" t="s">
        <v>7</v>
      </c>
      <c r="C1" s="45"/>
      <c r="D1" s="45"/>
      <c r="E1" s="45" t="s">
        <v>8</v>
      </c>
      <c r="F1" s="45"/>
      <c r="G1" s="45"/>
    </row>
    <row r="2" spans="1:7" x14ac:dyDescent="0.2">
      <c r="A2" s="42" t="s">
        <v>342</v>
      </c>
      <c r="B2" s="4">
        <v>34.862380000000002</v>
      </c>
      <c r="C2" s="4">
        <v>54.76191</v>
      </c>
      <c r="D2" s="4">
        <v>19.834710000000001</v>
      </c>
      <c r="E2" s="4">
        <v>28.421050000000001</v>
      </c>
      <c r="F2" s="4">
        <v>19.767440000000001</v>
      </c>
      <c r="G2" s="4">
        <v>28.225809999999999</v>
      </c>
    </row>
    <row r="3" spans="1:7" x14ac:dyDescent="0.2">
      <c r="A3" s="42" t="s">
        <v>1</v>
      </c>
      <c r="B3" s="4">
        <v>31.884060000000002</v>
      </c>
      <c r="C3" s="4">
        <v>51.428570000000001</v>
      </c>
      <c r="D3" s="4">
        <v>43.231439999999999</v>
      </c>
      <c r="E3" s="4">
        <v>42.279409999999999</v>
      </c>
      <c r="F3" s="4">
        <v>39.097740000000002</v>
      </c>
      <c r="G3" s="4">
        <v>18.181819999999998</v>
      </c>
    </row>
    <row r="4" spans="1:7" x14ac:dyDescent="0.2">
      <c r="A4" s="42" t="s">
        <v>3</v>
      </c>
      <c r="B4" s="4">
        <v>40</v>
      </c>
      <c r="C4" s="4">
        <v>39.583329999999997</v>
      </c>
      <c r="D4" s="4">
        <v>33.082709999999999</v>
      </c>
      <c r="E4" s="4">
        <v>33.193280000000001</v>
      </c>
      <c r="F4" s="4">
        <v>41.592919999999999</v>
      </c>
      <c r="G4" s="4">
        <v>31.578949999999999</v>
      </c>
    </row>
    <row r="5" spans="1:7" x14ac:dyDescent="0.2">
      <c r="A5" s="42" t="s">
        <v>348</v>
      </c>
      <c r="B5" s="4">
        <v>41.037730000000003</v>
      </c>
      <c r="C5" s="4">
        <v>54</v>
      </c>
      <c r="D5" s="4">
        <v>19.0184</v>
      </c>
      <c r="E5" s="4">
        <v>29.032260000000001</v>
      </c>
      <c r="F5" s="4">
        <v>27.02703</v>
      </c>
      <c r="G5" s="4">
        <v>26.143789999999999</v>
      </c>
    </row>
    <row r="6" spans="1:7" x14ac:dyDescent="0.2">
      <c r="A6" s="42" t="s">
        <v>344</v>
      </c>
      <c r="B6" s="4">
        <v>32.692309999999999</v>
      </c>
      <c r="C6" s="4">
        <v>32.330829999999999</v>
      </c>
      <c r="D6" s="4">
        <v>23.66412</v>
      </c>
      <c r="E6" s="4">
        <v>30.687830000000002</v>
      </c>
      <c r="F6" s="4">
        <v>35.087719999999997</v>
      </c>
      <c r="G6" s="4">
        <v>44.086019999999998</v>
      </c>
    </row>
    <row r="7" spans="1:7" x14ac:dyDescent="0.2">
      <c r="A7" s="42" t="s">
        <v>6</v>
      </c>
      <c r="B7" s="4">
        <v>17.796610000000001</v>
      </c>
      <c r="C7" s="4">
        <v>20.388349999999999</v>
      </c>
      <c r="D7" s="4">
        <v>29.807690000000001</v>
      </c>
      <c r="E7" s="4">
        <v>13.44538</v>
      </c>
      <c r="F7" s="4">
        <v>27</v>
      </c>
      <c r="G7" s="4">
        <v>31.50685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P7"/>
  <sheetViews>
    <sheetView workbookViewId="0">
      <selection activeCell="F20" sqref="F20"/>
    </sheetView>
  </sheetViews>
  <sheetFormatPr baseColWidth="10" defaultColWidth="8.83203125" defaultRowHeight="15" x14ac:dyDescent="0.2"/>
  <sheetData>
    <row r="1" spans="1:16" ht="32" x14ac:dyDescent="0.2">
      <c r="A1" s="6" t="s">
        <v>346</v>
      </c>
    </row>
    <row r="2" spans="1:16" x14ac:dyDescent="0.2">
      <c r="A2" s="42" t="s">
        <v>342</v>
      </c>
      <c r="B2" s="4">
        <v>293.97000000000003</v>
      </c>
      <c r="C2" s="4">
        <v>388.97469999999998</v>
      </c>
      <c r="D2" s="4">
        <v>358.04270000000002</v>
      </c>
      <c r="N2" s="4"/>
      <c r="O2" s="4"/>
      <c r="P2" s="4"/>
    </row>
    <row r="3" spans="1:16" x14ac:dyDescent="0.2">
      <c r="A3" s="42" t="s">
        <v>1</v>
      </c>
      <c r="B3" s="4">
        <v>529.94529999999997</v>
      </c>
      <c r="C3" s="4">
        <v>529.89380000000006</v>
      </c>
      <c r="D3" s="4">
        <v>476.19560000000001</v>
      </c>
    </row>
    <row r="4" spans="1:16" x14ac:dyDescent="0.2">
      <c r="A4" s="42" t="s">
        <v>3</v>
      </c>
      <c r="B4" s="4">
        <v>406.82619999999997</v>
      </c>
      <c r="C4" s="4">
        <v>497.57279999999997</v>
      </c>
      <c r="D4" s="4">
        <v>467.04250000000002</v>
      </c>
    </row>
    <row r="5" spans="1:16" x14ac:dyDescent="0.2">
      <c r="A5" s="42" t="s">
        <v>348</v>
      </c>
      <c r="B5" s="4">
        <v>461.99709999999999</v>
      </c>
      <c r="C5" s="4">
        <v>365.51749999999998</v>
      </c>
      <c r="D5" s="4">
        <v>416.79660000000001</v>
      </c>
    </row>
    <row r="6" spans="1:16" x14ac:dyDescent="0.2">
      <c r="A6" s="42" t="s">
        <v>344</v>
      </c>
      <c r="B6" s="4">
        <v>418.2432</v>
      </c>
      <c r="C6" s="4">
        <v>307.19619999999998</v>
      </c>
      <c r="D6" s="4">
        <v>363.59899999999999</v>
      </c>
    </row>
    <row r="7" spans="1:16" x14ac:dyDescent="0.2">
      <c r="A7" s="42" t="s">
        <v>6</v>
      </c>
      <c r="B7" s="4">
        <v>410.22309999999999</v>
      </c>
      <c r="C7" s="4">
        <v>374.68119999999999</v>
      </c>
      <c r="D7" s="4">
        <v>422.20659999999998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Y7"/>
  <sheetViews>
    <sheetView workbookViewId="0">
      <selection activeCell="A7" sqref="A7"/>
    </sheetView>
  </sheetViews>
  <sheetFormatPr baseColWidth="10" defaultColWidth="8.83203125" defaultRowHeight="15" x14ac:dyDescent="0.2"/>
  <sheetData>
    <row r="1" spans="1:25" ht="32" x14ac:dyDescent="0.2">
      <c r="A1" s="6" t="s">
        <v>347</v>
      </c>
      <c r="B1" s="45" t="s">
        <v>7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 t="s">
        <v>8</v>
      </c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</row>
    <row r="2" spans="1:25" x14ac:dyDescent="0.2">
      <c r="A2" s="42" t="s">
        <v>1</v>
      </c>
      <c r="B2" s="4">
        <v>1303.2539999999999</v>
      </c>
      <c r="C2" s="4">
        <v>1068.5940000000001</v>
      </c>
      <c r="D2" s="4">
        <v>1281.7380000000001</v>
      </c>
      <c r="E2" s="4">
        <v>1056.3019999999999</v>
      </c>
      <c r="F2" s="4">
        <v>801.23260000000005</v>
      </c>
      <c r="G2" s="4">
        <v>1159.8420000000001</v>
      </c>
      <c r="H2" s="4">
        <v>993.77620000000002</v>
      </c>
      <c r="I2" s="4"/>
      <c r="J2" s="4"/>
      <c r="K2" s="4"/>
      <c r="L2" s="4"/>
      <c r="M2" s="4"/>
      <c r="N2" s="4">
        <v>1163.81</v>
      </c>
      <c r="O2" s="4">
        <v>1392.46</v>
      </c>
      <c r="P2" s="4">
        <v>1072.298</v>
      </c>
      <c r="Q2" s="4">
        <v>1020.771</v>
      </c>
      <c r="R2" s="4">
        <v>713.08169999999996</v>
      </c>
      <c r="S2" s="4">
        <v>1222.325</v>
      </c>
      <c r="T2" s="4">
        <v>636.78440000000001</v>
      </c>
      <c r="U2" s="4"/>
      <c r="V2" s="4"/>
      <c r="W2" s="4"/>
      <c r="X2" s="4"/>
      <c r="Y2" s="4"/>
    </row>
    <row r="3" spans="1:25" x14ac:dyDescent="0.2">
      <c r="A3" s="42" t="s">
        <v>3</v>
      </c>
      <c r="B3" s="4">
        <v>631.56100000000004</v>
      </c>
      <c r="C3" s="4">
        <v>499.98750000000001</v>
      </c>
      <c r="D3" s="4">
        <v>587.7672</v>
      </c>
      <c r="E3" s="4">
        <v>913.04750000000001</v>
      </c>
      <c r="F3" s="4">
        <v>981.01549999999997</v>
      </c>
      <c r="G3" s="4">
        <v>1078.6469999999999</v>
      </c>
      <c r="H3" s="4">
        <v>1651.7929999999999</v>
      </c>
      <c r="I3" s="4"/>
      <c r="J3" s="4"/>
      <c r="K3" s="4"/>
      <c r="L3" s="4"/>
      <c r="M3" s="4"/>
      <c r="N3" s="4">
        <v>697.92319999999995</v>
      </c>
      <c r="O3" s="4">
        <v>717.70460000000003</v>
      </c>
      <c r="P3" s="4">
        <v>533.99360000000001</v>
      </c>
      <c r="Q3" s="4">
        <v>1107.9449999999999</v>
      </c>
      <c r="R3" s="4">
        <v>954.79</v>
      </c>
      <c r="S3" s="4">
        <v>1130.922</v>
      </c>
      <c r="T3" s="4">
        <v>1925.8810000000001</v>
      </c>
      <c r="U3" s="4"/>
      <c r="V3" s="4"/>
      <c r="W3" s="4"/>
      <c r="X3" s="4"/>
      <c r="Y3" s="4"/>
    </row>
    <row r="4" spans="1:25" x14ac:dyDescent="0.2">
      <c r="A4" s="42" t="s">
        <v>4</v>
      </c>
      <c r="B4" s="4">
        <v>536.649</v>
      </c>
      <c r="C4" s="4">
        <v>446.9545</v>
      </c>
      <c r="D4" s="4">
        <v>563.51149999999996</v>
      </c>
      <c r="E4" s="4">
        <v>609.03769999999997</v>
      </c>
      <c r="F4" s="4">
        <v>255.75880000000001</v>
      </c>
      <c r="G4" s="4">
        <v>842.11210000000005</v>
      </c>
      <c r="H4" s="4">
        <v>1047.2260000000001</v>
      </c>
      <c r="I4" s="4">
        <v>1009.965</v>
      </c>
      <c r="J4" s="4">
        <v>527.48159999999996</v>
      </c>
      <c r="K4" s="4">
        <v>701.76930000000004</v>
      </c>
      <c r="L4" s="4">
        <v>1704.2249999999999</v>
      </c>
      <c r="M4" s="4">
        <v>1140.335</v>
      </c>
      <c r="N4" s="4">
        <v>543.0145</v>
      </c>
      <c r="O4" s="4">
        <v>610.19640000000004</v>
      </c>
      <c r="P4" s="4">
        <v>727.43209999999999</v>
      </c>
      <c r="Q4" s="4">
        <v>767.07060000000001</v>
      </c>
      <c r="R4" s="4">
        <v>700.15610000000004</v>
      </c>
      <c r="S4" s="4">
        <v>998.16359999999997</v>
      </c>
      <c r="T4" s="4">
        <v>1201.1120000000001</v>
      </c>
      <c r="U4" s="4">
        <v>1592.5909999999999</v>
      </c>
      <c r="V4" s="4">
        <v>379.649</v>
      </c>
      <c r="W4" s="4">
        <v>863.51059999999995</v>
      </c>
      <c r="X4" s="4">
        <v>1531.7670000000001</v>
      </c>
      <c r="Y4" s="4">
        <v>1624.2049999999999</v>
      </c>
    </row>
    <row r="5" spans="1:25" x14ac:dyDescent="0.2">
      <c r="A5" s="42" t="s">
        <v>28</v>
      </c>
      <c r="B5" s="4">
        <v>568.36149999999998</v>
      </c>
      <c r="C5" s="4">
        <v>431.75130000000001</v>
      </c>
      <c r="D5" s="4">
        <v>565.21090000000004</v>
      </c>
      <c r="E5" s="4">
        <v>459.31229999999999</v>
      </c>
      <c r="F5" s="4">
        <v>437.21010000000001</v>
      </c>
      <c r="G5" s="4">
        <v>635.37210000000005</v>
      </c>
      <c r="H5" s="4"/>
      <c r="I5" s="4"/>
      <c r="J5" s="4"/>
      <c r="K5" s="4"/>
      <c r="L5" s="4"/>
      <c r="M5" s="4"/>
      <c r="N5" s="4">
        <v>632.33209999999997</v>
      </c>
      <c r="O5" s="4">
        <v>741.90859999999998</v>
      </c>
      <c r="P5" s="4">
        <v>935.923</v>
      </c>
      <c r="Q5" s="4">
        <v>363.78370000000001</v>
      </c>
      <c r="R5" s="4">
        <v>295.40800000000002</v>
      </c>
      <c r="S5" s="4">
        <v>426.36700000000002</v>
      </c>
      <c r="T5" s="4"/>
      <c r="U5" s="4"/>
      <c r="V5" s="4"/>
      <c r="W5" s="4"/>
      <c r="X5" s="4"/>
      <c r="Y5" s="4"/>
    </row>
    <row r="6" spans="1:25" x14ac:dyDescent="0.2">
      <c r="A6" s="42" t="s">
        <v>29</v>
      </c>
      <c r="B6" s="4">
        <v>551.0856</v>
      </c>
      <c r="C6" s="4">
        <v>721.17330000000004</v>
      </c>
      <c r="D6" s="4">
        <v>370.50529999999998</v>
      </c>
      <c r="E6" s="4">
        <v>743.33500000000004</v>
      </c>
      <c r="F6" s="4">
        <v>708.52719999999999</v>
      </c>
      <c r="G6" s="4">
        <v>658.93799999999999</v>
      </c>
      <c r="H6" s="4"/>
      <c r="I6" s="4"/>
      <c r="J6" s="4"/>
      <c r="K6" s="4"/>
      <c r="L6" s="4"/>
      <c r="M6" s="4"/>
      <c r="N6" s="4">
        <v>450.94049999999999</v>
      </c>
      <c r="O6" s="4">
        <v>414.23689999999999</v>
      </c>
      <c r="P6" s="4">
        <v>405.767</v>
      </c>
      <c r="Q6" s="4">
        <v>584.12620000000004</v>
      </c>
      <c r="R6" s="4">
        <v>579.92330000000004</v>
      </c>
      <c r="S6" s="4">
        <v>771.8723</v>
      </c>
      <c r="T6" s="4"/>
      <c r="U6" s="4"/>
      <c r="V6" s="4"/>
      <c r="W6" s="4"/>
      <c r="X6" s="4"/>
      <c r="Y6" s="4"/>
    </row>
    <row r="7" spans="1:25" x14ac:dyDescent="0.2">
      <c r="A7" s="42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</sheetData>
  <mergeCells count="2">
    <mergeCell ref="B1:M1"/>
    <mergeCell ref="N1:Y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3"/>
  <sheetViews>
    <sheetView workbookViewId="0">
      <selection activeCell="H24" sqref="H24"/>
    </sheetView>
  </sheetViews>
  <sheetFormatPr baseColWidth="10" defaultColWidth="8.83203125" defaultRowHeight="15" x14ac:dyDescent="0.2"/>
  <sheetData>
    <row r="1" spans="1:11" x14ac:dyDescent="0.2">
      <c r="A1" t="s">
        <v>353</v>
      </c>
    </row>
    <row r="3" spans="1:11" ht="21" x14ac:dyDescent="0.2">
      <c r="K3" s="47" t="s">
        <v>420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D4"/>
  <sheetViews>
    <sheetView workbookViewId="0">
      <selection sqref="A1:D4"/>
    </sheetView>
  </sheetViews>
  <sheetFormatPr baseColWidth="10" defaultColWidth="8.83203125" defaultRowHeight="15" x14ac:dyDescent="0.2"/>
  <cols>
    <col min="1" max="1" width="10" customWidth="1"/>
  </cols>
  <sheetData>
    <row r="1" spans="1:4" ht="32" x14ac:dyDescent="0.2">
      <c r="A1" s="6" t="s">
        <v>352</v>
      </c>
      <c r="B1" s="5" t="s">
        <v>349</v>
      </c>
      <c r="C1" s="5" t="s">
        <v>350</v>
      </c>
      <c r="D1" s="5" t="s">
        <v>351</v>
      </c>
    </row>
    <row r="2" spans="1:4" x14ac:dyDescent="0.2">
      <c r="A2" t="s">
        <v>265</v>
      </c>
      <c r="B2" s="4">
        <v>12</v>
      </c>
      <c r="C2" s="4">
        <v>17.5</v>
      </c>
      <c r="D2" s="4">
        <v>14.7</v>
      </c>
    </row>
    <row r="3" spans="1:4" x14ac:dyDescent="0.2">
      <c r="B3" s="4">
        <v>10.7</v>
      </c>
      <c r="C3" s="4">
        <v>17.899999999999999</v>
      </c>
      <c r="D3" s="4">
        <v>15.6</v>
      </c>
    </row>
    <row r="4" spans="1:4" x14ac:dyDescent="0.2">
      <c r="B4" s="4">
        <v>11.5</v>
      </c>
      <c r="C4" s="4">
        <v>15.2</v>
      </c>
      <c r="D4" s="4">
        <v>16.100000000000001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D4"/>
  <sheetViews>
    <sheetView workbookViewId="0">
      <selection activeCell="B2" sqref="B2:D4"/>
    </sheetView>
  </sheetViews>
  <sheetFormatPr baseColWidth="10" defaultColWidth="8.83203125" defaultRowHeight="15" x14ac:dyDescent="0.2"/>
  <sheetData>
    <row r="1" spans="1:4" ht="32" x14ac:dyDescent="0.2">
      <c r="A1" s="6" t="s">
        <v>356</v>
      </c>
      <c r="B1" s="5" t="s">
        <v>349</v>
      </c>
      <c r="C1" s="5" t="s">
        <v>350</v>
      </c>
      <c r="D1" s="5" t="s">
        <v>351</v>
      </c>
    </row>
    <row r="2" spans="1:4" x14ac:dyDescent="0.2">
      <c r="A2" t="s">
        <v>357</v>
      </c>
      <c r="B2" s="4">
        <v>9.6999999999999993</v>
      </c>
      <c r="C2" s="4">
        <v>11.7</v>
      </c>
      <c r="D2" s="4">
        <v>12.8</v>
      </c>
    </row>
    <row r="3" spans="1:4" x14ac:dyDescent="0.2">
      <c r="B3" s="4">
        <v>9.6</v>
      </c>
      <c r="C3" s="4">
        <v>12.85</v>
      </c>
      <c r="D3" s="4">
        <v>12.9</v>
      </c>
    </row>
    <row r="4" spans="1:4" x14ac:dyDescent="0.2">
      <c r="B4" s="4">
        <v>10.3</v>
      </c>
      <c r="C4" s="4">
        <v>12.5</v>
      </c>
      <c r="D4" s="4">
        <v>12.6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0"/>
  <sheetViews>
    <sheetView workbookViewId="0">
      <selection activeCell="E11" sqref="E11"/>
    </sheetView>
  </sheetViews>
  <sheetFormatPr baseColWidth="10" defaultColWidth="8.83203125" defaultRowHeight="15" x14ac:dyDescent="0.2"/>
  <cols>
    <col min="2" max="2" width="14" customWidth="1"/>
    <col min="3" max="3" width="14.1640625" customWidth="1"/>
  </cols>
  <sheetData>
    <row r="1" spans="1:3" x14ac:dyDescent="0.2">
      <c r="A1" t="s">
        <v>15</v>
      </c>
    </row>
    <row r="2" spans="1:3" x14ac:dyDescent="0.2">
      <c r="A2" t="s">
        <v>16</v>
      </c>
      <c r="B2" t="s">
        <v>23</v>
      </c>
      <c r="C2" t="s">
        <v>24</v>
      </c>
    </row>
    <row r="3" spans="1:3" x14ac:dyDescent="0.2">
      <c r="A3" s="44" t="s">
        <v>17</v>
      </c>
      <c r="B3">
        <v>92</v>
      </c>
      <c r="C3">
        <v>79</v>
      </c>
    </row>
    <row r="4" spans="1:3" x14ac:dyDescent="0.2">
      <c r="A4" s="44"/>
      <c r="B4">
        <v>161</v>
      </c>
      <c r="C4">
        <v>152</v>
      </c>
    </row>
    <row r="5" spans="1:3" x14ac:dyDescent="0.2">
      <c r="A5" s="44"/>
      <c r="B5">
        <v>103</v>
      </c>
      <c r="C5">
        <v>111</v>
      </c>
    </row>
    <row r="6" spans="1:3" x14ac:dyDescent="0.2">
      <c r="A6" s="44" t="s">
        <v>18</v>
      </c>
      <c r="B6">
        <v>185</v>
      </c>
      <c r="C6">
        <v>253</v>
      </c>
    </row>
    <row r="7" spans="1:3" x14ac:dyDescent="0.2">
      <c r="A7" s="44"/>
      <c r="B7">
        <v>223</v>
      </c>
      <c r="C7">
        <v>248</v>
      </c>
    </row>
    <row r="8" spans="1:3" x14ac:dyDescent="0.2">
      <c r="A8" s="44"/>
      <c r="B8">
        <v>216</v>
      </c>
      <c r="C8">
        <v>206</v>
      </c>
    </row>
    <row r="9" spans="1:3" x14ac:dyDescent="0.2">
      <c r="A9" s="44" t="s">
        <v>19</v>
      </c>
      <c r="B9">
        <v>200</v>
      </c>
      <c r="C9">
        <v>219</v>
      </c>
    </row>
    <row r="10" spans="1:3" x14ac:dyDescent="0.2">
      <c r="A10" s="44"/>
      <c r="B10">
        <v>272</v>
      </c>
      <c r="C10">
        <v>205</v>
      </c>
    </row>
    <row r="11" spans="1:3" x14ac:dyDescent="0.2">
      <c r="A11" s="44"/>
      <c r="B11">
        <v>253</v>
      </c>
      <c r="C11">
        <v>310</v>
      </c>
    </row>
    <row r="12" spans="1:3" x14ac:dyDescent="0.2">
      <c r="A12" s="44" t="s">
        <v>20</v>
      </c>
      <c r="B12">
        <v>202</v>
      </c>
      <c r="C12">
        <v>196</v>
      </c>
    </row>
    <row r="13" spans="1:3" x14ac:dyDescent="0.2">
      <c r="A13" s="44"/>
      <c r="B13">
        <v>131</v>
      </c>
      <c r="C13">
        <v>161</v>
      </c>
    </row>
    <row r="14" spans="1:3" x14ac:dyDescent="0.2">
      <c r="A14" s="44"/>
      <c r="B14">
        <v>158</v>
      </c>
      <c r="C14">
        <v>138</v>
      </c>
    </row>
    <row r="15" spans="1:3" x14ac:dyDescent="0.2">
      <c r="A15" s="44" t="s">
        <v>21</v>
      </c>
      <c r="B15">
        <v>147</v>
      </c>
      <c r="C15">
        <v>178</v>
      </c>
    </row>
    <row r="16" spans="1:3" x14ac:dyDescent="0.2">
      <c r="A16" s="44"/>
      <c r="B16">
        <v>109</v>
      </c>
      <c r="C16">
        <v>141</v>
      </c>
    </row>
    <row r="17" spans="1:3" x14ac:dyDescent="0.2">
      <c r="A17" s="44"/>
      <c r="B17">
        <v>118</v>
      </c>
      <c r="C17">
        <v>160</v>
      </c>
    </row>
    <row r="18" spans="1:3" x14ac:dyDescent="0.2">
      <c r="A18" s="44" t="s">
        <v>22</v>
      </c>
      <c r="B18">
        <v>106</v>
      </c>
      <c r="C18">
        <v>110</v>
      </c>
    </row>
    <row r="19" spans="1:3" x14ac:dyDescent="0.2">
      <c r="A19" s="44"/>
      <c r="B19">
        <v>91</v>
      </c>
      <c r="C19">
        <v>86</v>
      </c>
    </row>
    <row r="20" spans="1:3" x14ac:dyDescent="0.2">
      <c r="A20" s="44"/>
      <c r="B20">
        <v>89</v>
      </c>
      <c r="C20">
        <v>65</v>
      </c>
    </row>
  </sheetData>
  <mergeCells count="6">
    <mergeCell ref="A18:A20"/>
    <mergeCell ref="A3:A5"/>
    <mergeCell ref="A6:A8"/>
    <mergeCell ref="A9:A11"/>
    <mergeCell ref="A12:A14"/>
    <mergeCell ref="A15:A17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S20"/>
  <sheetViews>
    <sheetView workbookViewId="0">
      <selection activeCell="Q19" sqref="Q19"/>
    </sheetView>
  </sheetViews>
  <sheetFormatPr baseColWidth="10" defaultColWidth="8.83203125" defaultRowHeight="15" x14ac:dyDescent="0.2"/>
  <sheetData>
    <row r="1" spans="1:1" ht="16" x14ac:dyDescent="0.2">
      <c r="A1" s="48" t="s">
        <v>354</v>
      </c>
    </row>
    <row r="20" spans="19:19" ht="21" x14ac:dyDescent="0.2">
      <c r="S20" s="47"/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J13"/>
  <sheetViews>
    <sheetView topLeftCell="A3" zoomScale="75" workbookViewId="0">
      <selection activeCell="J13" sqref="J13"/>
    </sheetView>
  </sheetViews>
  <sheetFormatPr baseColWidth="10" defaultColWidth="8.83203125" defaultRowHeight="15" x14ac:dyDescent="0.2"/>
  <cols>
    <col min="9" max="9" width="19.33203125" customWidth="1"/>
    <col min="10" max="10" width="43" customWidth="1"/>
  </cols>
  <sheetData>
    <row r="1" spans="1:10" x14ac:dyDescent="0.2">
      <c r="A1" t="s">
        <v>355</v>
      </c>
    </row>
    <row r="9" spans="1:10" ht="16" thickBot="1" x14ac:dyDescent="0.25"/>
    <row r="10" spans="1:10" ht="65" thickBot="1" x14ac:dyDescent="0.25">
      <c r="I10" s="49" t="s">
        <v>415</v>
      </c>
      <c r="J10" s="50" t="s">
        <v>416</v>
      </c>
    </row>
    <row r="11" spans="1:10" ht="52" thickBot="1" x14ac:dyDescent="0.25">
      <c r="I11" s="49" t="s">
        <v>417</v>
      </c>
      <c r="J11" s="50" t="s">
        <v>418</v>
      </c>
    </row>
    <row r="13" spans="1:10" ht="19" x14ac:dyDescent="0.2">
      <c r="J13" s="51" t="s">
        <v>419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C4"/>
  <sheetViews>
    <sheetView tabSelected="1" workbookViewId="0"/>
  </sheetViews>
  <sheetFormatPr baseColWidth="10" defaultColWidth="8.83203125" defaultRowHeight="15" x14ac:dyDescent="0.2"/>
  <sheetData>
    <row r="1" spans="1:3" ht="32" x14ac:dyDescent="0.2">
      <c r="A1" s="6" t="s">
        <v>358</v>
      </c>
      <c r="B1" t="s">
        <v>30</v>
      </c>
      <c r="C1" t="s">
        <v>31</v>
      </c>
    </row>
    <row r="2" spans="1:3" x14ac:dyDescent="0.2">
      <c r="B2" s="4">
        <v>3751.1579999999999</v>
      </c>
      <c r="C2" s="4">
        <v>856.62890000000004</v>
      </c>
    </row>
    <row r="3" spans="1:3" x14ac:dyDescent="0.2">
      <c r="B3" s="4">
        <v>2445.498</v>
      </c>
      <c r="C3" s="4">
        <v>769.22810000000004</v>
      </c>
    </row>
    <row r="4" spans="1:3" x14ac:dyDescent="0.2">
      <c r="B4" s="4">
        <v>3408.777</v>
      </c>
      <c r="C4" s="4">
        <v>1148.931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C16"/>
  <sheetViews>
    <sheetView workbookViewId="0">
      <selection sqref="A1:C1"/>
    </sheetView>
  </sheetViews>
  <sheetFormatPr baseColWidth="10" defaultColWidth="8.83203125" defaultRowHeight="15" x14ac:dyDescent="0.2"/>
  <sheetData>
    <row r="1" spans="1:3" ht="32" x14ac:dyDescent="0.2">
      <c r="A1" s="6" t="s">
        <v>359</v>
      </c>
      <c r="B1" t="s">
        <v>30</v>
      </c>
      <c r="C1" t="s">
        <v>31</v>
      </c>
    </row>
    <row r="2" spans="1:3" x14ac:dyDescent="0.2">
      <c r="B2" s="4">
        <v>18</v>
      </c>
      <c r="C2" s="4">
        <v>16.2</v>
      </c>
    </row>
    <row r="3" spans="1:3" x14ac:dyDescent="0.2">
      <c r="B3" s="4">
        <v>14.7</v>
      </c>
      <c r="C3" s="4">
        <v>14.8</v>
      </c>
    </row>
    <row r="4" spans="1:3" x14ac:dyDescent="0.2">
      <c r="B4" s="4">
        <v>17.2</v>
      </c>
      <c r="C4" s="4">
        <v>16.899999999999999</v>
      </c>
    </row>
    <row r="5" spans="1:3" x14ac:dyDescent="0.2">
      <c r="B5" s="4">
        <v>16.600000000000001</v>
      </c>
      <c r="C5" s="4">
        <v>15.6</v>
      </c>
    </row>
    <row r="6" spans="1:3" x14ac:dyDescent="0.2">
      <c r="B6" s="4">
        <v>17.100000000000001</v>
      </c>
      <c r="C6" s="4">
        <v>20.399999999999999</v>
      </c>
    </row>
    <row r="7" spans="1:3" x14ac:dyDescent="0.2">
      <c r="B7" s="4">
        <v>16</v>
      </c>
      <c r="C7" s="4">
        <v>16.600000000000001</v>
      </c>
    </row>
    <row r="8" spans="1:3" x14ac:dyDescent="0.2">
      <c r="B8" s="4">
        <v>19.600000000000001</v>
      </c>
      <c r="C8" s="4">
        <v>16.100000000000001</v>
      </c>
    </row>
    <row r="9" spans="1:3" x14ac:dyDescent="0.2">
      <c r="B9" s="4">
        <v>17.100000000000001</v>
      </c>
      <c r="C9" s="4">
        <v>17.8</v>
      </c>
    </row>
    <row r="10" spans="1:3" x14ac:dyDescent="0.2">
      <c r="B10" s="4">
        <v>18.8</v>
      </c>
      <c r="C10" s="4">
        <v>18.600000000000001</v>
      </c>
    </row>
    <row r="11" spans="1:3" x14ac:dyDescent="0.2">
      <c r="B11" s="4">
        <v>15.6</v>
      </c>
      <c r="C11" s="4">
        <v>17.8</v>
      </c>
    </row>
    <row r="12" spans="1:3" x14ac:dyDescent="0.2">
      <c r="B12" s="4">
        <v>19.399999999999999</v>
      </c>
      <c r="C12" s="4">
        <v>17.600000000000001</v>
      </c>
    </row>
    <row r="13" spans="1:3" x14ac:dyDescent="0.2">
      <c r="B13" s="4">
        <v>17.2</v>
      </c>
      <c r="C13" s="4">
        <v>18.100000000000001</v>
      </c>
    </row>
    <row r="14" spans="1:3" x14ac:dyDescent="0.2">
      <c r="B14" s="4">
        <v>18.5</v>
      </c>
      <c r="C14" s="4">
        <v>17.5</v>
      </c>
    </row>
    <row r="15" spans="1:3" x14ac:dyDescent="0.2">
      <c r="B15" s="4">
        <v>17.399999999999999</v>
      </c>
      <c r="C15" s="4"/>
    </row>
    <row r="16" spans="1:3" x14ac:dyDescent="0.2">
      <c r="B16" s="4">
        <v>16.100000000000001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C15"/>
  <sheetViews>
    <sheetView workbookViewId="0">
      <selection sqref="A1:C1"/>
    </sheetView>
  </sheetViews>
  <sheetFormatPr baseColWidth="10" defaultColWidth="8.83203125" defaultRowHeight="15" x14ac:dyDescent="0.2"/>
  <sheetData>
    <row r="1" spans="1:3" ht="32" x14ac:dyDescent="0.2">
      <c r="A1" s="6" t="s">
        <v>360</v>
      </c>
      <c r="B1" t="s">
        <v>30</v>
      </c>
      <c r="C1" t="s">
        <v>31</v>
      </c>
    </row>
    <row r="2" spans="1:3" x14ac:dyDescent="0.2">
      <c r="B2" s="4">
        <v>13.96</v>
      </c>
      <c r="C2" s="4">
        <v>13.95</v>
      </c>
    </row>
    <row r="3" spans="1:3" x14ac:dyDescent="0.2">
      <c r="B3" s="4">
        <v>14.1</v>
      </c>
      <c r="C3" s="4">
        <v>12.7</v>
      </c>
    </row>
    <row r="4" spans="1:3" x14ac:dyDescent="0.2">
      <c r="B4" s="4">
        <v>14.15</v>
      </c>
      <c r="C4" s="4">
        <v>12.92</v>
      </c>
    </row>
    <row r="5" spans="1:3" x14ac:dyDescent="0.2">
      <c r="B5" s="4">
        <v>13.83</v>
      </c>
      <c r="C5" s="4">
        <v>12.9</v>
      </c>
    </row>
    <row r="6" spans="1:3" x14ac:dyDescent="0.2">
      <c r="B6" s="4">
        <v>13.76</v>
      </c>
      <c r="C6" s="4">
        <v>13.3</v>
      </c>
    </row>
    <row r="7" spans="1:3" x14ac:dyDescent="0.2">
      <c r="B7" s="4">
        <v>14.3</v>
      </c>
      <c r="C7" s="4">
        <v>14</v>
      </c>
    </row>
    <row r="8" spans="1:3" x14ac:dyDescent="0.2">
      <c r="B8" s="4">
        <v>13.8</v>
      </c>
      <c r="C8" s="4">
        <v>13</v>
      </c>
    </row>
    <row r="9" spans="1:3" x14ac:dyDescent="0.2">
      <c r="B9" s="4">
        <v>13.08</v>
      </c>
      <c r="C9" s="4">
        <v>13.5</v>
      </c>
    </row>
    <row r="10" spans="1:3" x14ac:dyDescent="0.2">
      <c r="B10" s="4">
        <v>13.8</v>
      </c>
      <c r="C10" s="4">
        <v>13.5</v>
      </c>
    </row>
    <row r="11" spans="1:3" x14ac:dyDescent="0.2">
      <c r="B11" s="4">
        <v>14.1</v>
      </c>
      <c r="C11" s="4">
        <v>13.68</v>
      </c>
    </row>
    <row r="12" spans="1:3" x14ac:dyDescent="0.2">
      <c r="B12" s="4">
        <v>13.51</v>
      </c>
      <c r="C12" s="4">
        <v>13.19</v>
      </c>
    </row>
    <row r="13" spans="1:3" x14ac:dyDescent="0.2">
      <c r="B13" s="4">
        <v>13.5</v>
      </c>
      <c r="C13" s="4">
        <v>13.92</v>
      </c>
    </row>
    <row r="14" spans="1:3" x14ac:dyDescent="0.2">
      <c r="B14" s="4">
        <v>13.92</v>
      </c>
      <c r="C14" s="4">
        <v>13.5</v>
      </c>
    </row>
    <row r="15" spans="1:3" x14ac:dyDescent="0.2">
      <c r="B15" s="4">
        <v>13.03</v>
      </c>
      <c r="C15" s="4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C4"/>
  <sheetViews>
    <sheetView workbookViewId="0">
      <selection sqref="A1:C1"/>
    </sheetView>
  </sheetViews>
  <sheetFormatPr baseColWidth="10" defaultColWidth="8.83203125" defaultRowHeight="15" x14ac:dyDescent="0.2"/>
  <sheetData>
    <row r="1" spans="1:3" ht="32" x14ac:dyDescent="0.2">
      <c r="A1" s="6" t="s">
        <v>361</v>
      </c>
      <c r="B1" t="s">
        <v>30</v>
      </c>
      <c r="C1" t="s">
        <v>31</v>
      </c>
    </row>
    <row r="2" spans="1:3" x14ac:dyDescent="0.2">
      <c r="B2" s="4">
        <v>105.9134</v>
      </c>
      <c r="C2" s="4">
        <v>84.351590000000002</v>
      </c>
    </row>
    <row r="3" spans="1:3" x14ac:dyDescent="0.2">
      <c r="B3" s="4">
        <v>97.689030000000002</v>
      </c>
      <c r="C3" s="4">
        <v>76.137619999999998</v>
      </c>
    </row>
    <row r="4" spans="1:3" x14ac:dyDescent="0.2">
      <c r="B4" s="4">
        <v>96.39761</v>
      </c>
      <c r="C4" s="4">
        <v>82.582689999999999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C4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ht="32" x14ac:dyDescent="0.2">
      <c r="A1" s="6" t="s">
        <v>362</v>
      </c>
      <c r="B1" t="s">
        <v>30</v>
      </c>
      <c r="C1" t="s">
        <v>31</v>
      </c>
    </row>
    <row r="2" spans="1:3" x14ac:dyDescent="0.2">
      <c r="B2" s="4">
        <v>104.33620000000001</v>
      </c>
      <c r="C2" s="4">
        <v>88.506140000000002</v>
      </c>
    </row>
    <row r="3" spans="1:3" x14ac:dyDescent="0.2">
      <c r="B3" s="4">
        <v>98.611819999999994</v>
      </c>
      <c r="C3" s="4">
        <v>89.666939999999997</v>
      </c>
    </row>
    <row r="4" spans="1:3" x14ac:dyDescent="0.2">
      <c r="B4" s="4">
        <v>97.051929999999999</v>
      </c>
      <c r="C4" s="4">
        <v>84.404480000000007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C14"/>
  <sheetViews>
    <sheetView workbookViewId="0">
      <selection sqref="A1:C1"/>
    </sheetView>
  </sheetViews>
  <sheetFormatPr baseColWidth="10" defaultColWidth="8.83203125" defaultRowHeight="15" x14ac:dyDescent="0.2"/>
  <sheetData>
    <row r="1" spans="1:3" ht="32" x14ac:dyDescent="0.2">
      <c r="A1" s="6" t="s">
        <v>363</v>
      </c>
      <c r="B1" t="s">
        <v>30</v>
      </c>
      <c r="C1" t="s">
        <v>31</v>
      </c>
    </row>
    <row r="2" spans="1:3" x14ac:dyDescent="0.2">
      <c r="B2" s="4">
        <v>146.48429999999999</v>
      </c>
      <c r="C2" s="4">
        <v>153.02789999999999</v>
      </c>
    </row>
    <row r="3" spans="1:3" x14ac:dyDescent="0.2">
      <c r="B3" s="4">
        <v>126.9838</v>
      </c>
      <c r="C3" s="4">
        <v>123.13930000000001</v>
      </c>
    </row>
    <row r="4" spans="1:3" x14ac:dyDescent="0.2">
      <c r="B4" s="4">
        <v>170.29740000000001</v>
      </c>
      <c r="C4" s="4">
        <v>156.28200000000001</v>
      </c>
    </row>
    <row r="5" spans="1:3" x14ac:dyDescent="0.2">
      <c r="B5" s="4">
        <v>173.6788</v>
      </c>
      <c r="C5" s="4">
        <v>294.91359999999997</v>
      </c>
    </row>
    <row r="6" spans="1:3" x14ac:dyDescent="0.2">
      <c r="B6" s="4">
        <v>109.91370000000001</v>
      </c>
      <c r="C6" s="4">
        <v>187.4555</v>
      </c>
    </row>
    <row r="7" spans="1:3" x14ac:dyDescent="0.2">
      <c r="B7" s="4">
        <v>104.3797</v>
      </c>
      <c r="C7" s="4">
        <v>125.56</v>
      </c>
    </row>
    <row r="8" spans="1:3" x14ac:dyDescent="0.2">
      <c r="B8" s="4">
        <v>67.455060000000003</v>
      </c>
      <c r="C8" s="4">
        <v>200.04</v>
      </c>
    </row>
    <row r="9" spans="1:3" x14ac:dyDescent="0.2">
      <c r="B9" s="4">
        <v>115.7389</v>
      </c>
      <c r="C9" s="4">
        <v>171.85499999999999</v>
      </c>
    </row>
    <row r="10" spans="1:3" x14ac:dyDescent="0.2">
      <c r="B10" s="4">
        <v>133.22669999999999</v>
      </c>
      <c r="C10" s="4">
        <v>123.9783</v>
      </c>
    </row>
    <row r="11" spans="1:3" x14ac:dyDescent="0.2">
      <c r="B11" s="4">
        <v>145.93119999999999</v>
      </c>
      <c r="C11" s="4">
        <v>89.133300000000006</v>
      </c>
    </row>
    <row r="12" spans="1:3" x14ac:dyDescent="0.2">
      <c r="B12" s="4">
        <v>92.588369999999998</v>
      </c>
      <c r="C12" s="4">
        <v>209.203</v>
      </c>
    </row>
    <row r="13" spans="1:3" x14ac:dyDescent="0.2">
      <c r="B13" s="4">
        <v>113.6459</v>
      </c>
      <c r="C13" s="4">
        <v>134.76949999999999</v>
      </c>
    </row>
    <row r="14" spans="1:3" x14ac:dyDescent="0.2">
      <c r="C14" s="4">
        <v>85.24606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C17"/>
  <sheetViews>
    <sheetView workbookViewId="0"/>
  </sheetViews>
  <sheetFormatPr baseColWidth="10" defaultColWidth="8.83203125" defaultRowHeight="15" x14ac:dyDescent="0.2"/>
  <sheetData>
    <row r="1" spans="1:3" ht="32" x14ac:dyDescent="0.2">
      <c r="A1" s="6" t="s">
        <v>364</v>
      </c>
      <c r="B1" t="s">
        <v>30</v>
      </c>
      <c r="C1" t="s">
        <v>31</v>
      </c>
    </row>
    <row r="2" spans="1:3" x14ac:dyDescent="0.2">
      <c r="B2" s="4">
        <v>1204.694</v>
      </c>
      <c r="C2" s="4">
        <v>2004.1030000000001</v>
      </c>
    </row>
    <row r="3" spans="1:3" x14ac:dyDescent="0.2">
      <c r="B3" s="4">
        <v>2007.85</v>
      </c>
      <c r="C3" s="4">
        <v>2985.3159999999998</v>
      </c>
    </row>
    <row r="4" spans="1:3" x14ac:dyDescent="0.2">
      <c r="B4" s="4">
        <v>4921.1499999999996</v>
      </c>
      <c r="C4" s="4">
        <v>3769.1750000000002</v>
      </c>
    </row>
    <row r="5" spans="1:3" x14ac:dyDescent="0.2">
      <c r="B5" s="4">
        <v>2813.9110000000001</v>
      </c>
      <c r="C5" s="4">
        <v>1340.836</v>
      </c>
    </row>
    <row r="6" spans="1:3" x14ac:dyDescent="0.2">
      <c r="B6" s="4">
        <v>3258.4969999999998</v>
      </c>
      <c r="C6" s="4">
        <v>2325.3710000000001</v>
      </c>
    </row>
    <row r="7" spans="1:3" x14ac:dyDescent="0.2">
      <c r="B7" s="4">
        <v>2122.2649999999999</v>
      </c>
      <c r="C7" s="4">
        <v>4638.0060000000003</v>
      </c>
    </row>
    <row r="8" spans="1:3" x14ac:dyDescent="0.2">
      <c r="B8" s="4">
        <v>3748.489</v>
      </c>
      <c r="C8" s="4">
        <v>2945.6120000000001</v>
      </c>
    </row>
    <row r="9" spans="1:3" x14ac:dyDescent="0.2">
      <c r="B9" s="4">
        <v>2367.1309999999999</v>
      </c>
      <c r="C9" s="4">
        <v>3042.732</v>
      </c>
    </row>
    <row r="10" spans="1:3" x14ac:dyDescent="0.2">
      <c r="B10" s="4">
        <v>4367.9780000000001</v>
      </c>
      <c r="C10" s="4">
        <v>2426.3020000000001</v>
      </c>
    </row>
    <row r="11" spans="1:3" x14ac:dyDescent="0.2">
      <c r="B11" s="4">
        <v>2176.694</v>
      </c>
      <c r="C11" s="4">
        <v>1289.5350000000001</v>
      </c>
    </row>
    <row r="12" spans="1:3" x14ac:dyDescent="0.2">
      <c r="B12" s="4">
        <v>1777.7570000000001</v>
      </c>
      <c r="C12" s="4">
        <v>2388.5859999999998</v>
      </c>
    </row>
    <row r="13" spans="1:3" x14ac:dyDescent="0.2">
      <c r="B13" s="4">
        <v>3211.2689999999998</v>
      </c>
      <c r="C13" s="4">
        <v>1230.096</v>
      </c>
    </row>
    <row r="14" spans="1:3" x14ac:dyDescent="0.2">
      <c r="C14" s="4">
        <v>945.70309999999995</v>
      </c>
    </row>
    <row r="17" spans="2:3" x14ac:dyDescent="0.2">
      <c r="B17" s="4"/>
      <c r="C17" s="4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C6"/>
  <sheetViews>
    <sheetView workbookViewId="0">
      <selection sqref="A1:C1"/>
    </sheetView>
  </sheetViews>
  <sheetFormatPr baseColWidth="10" defaultColWidth="8.83203125" defaultRowHeight="15" x14ac:dyDescent="0.2"/>
  <sheetData>
    <row r="1" spans="1:3" ht="32" x14ac:dyDescent="0.2">
      <c r="A1" s="6" t="s">
        <v>365</v>
      </c>
      <c r="B1" s="5" t="s">
        <v>366</v>
      </c>
      <c r="C1" s="5" t="s">
        <v>367</v>
      </c>
    </row>
    <row r="2" spans="1:3" x14ac:dyDescent="0.2">
      <c r="B2" s="4">
        <v>687.89170000000001</v>
      </c>
      <c r="C2" s="4">
        <v>1762.943</v>
      </c>
    </row>
    <row r="3" spans="1:3" x14ac:dyDescent="0.2">
      <c r="B3" s="4">
        <v>1055.279</v>
      </c>
      <c r="C3" s="4">
        <v>1903.885</v>
      </c>
    </row>
    <row r="4" spans="1:3" x14ac:dyDescent="0.2">
      <c r="B4" s="4">
        <v>502.875</v>
      </c>
      <c r="C4" s="4">
        <v>796.98940000000005</v>
      </c>
    </row>
    <row r="5" spans="1:3" x14ac:dyDescent="0.2">
      <c r="B5" s="4">
        <v>344.90730000000002</v>
      </c>
      <c r="C5" s="4">
        <v>859.48130000000003</v>
      </c>
    </row>
    <row r="6" spans="1:3" x14ac:dyDescent="0.2">
      <c r="B6" s="4">
        <v>799.92129999999997</v>
      </c>
      <c r="C6" s="4">
        <v>738.5856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2"/>
  <sheetViews>
    <sheetView topLeftCell="A16" workbookViewId="0">
      <selection activeCell="A2" sqref="A2:A42"/>
    </sheetView>
  </sheetViews>
  <sheetFormatPr baseColWidth="10" defaultColWidth="8.83203125" defaultRowHeight="15" x14ac:dyDescent="0.2"/>
  <cols>
    <col min="7" max="7" width="24.6640625" customWidth="1"/>
  </cols>
  <sheetData>
    <row r="1" spans="1:15" ht="64" x14ac:dyDescent="0.2">
      <c r="A1" t="s">
        <v>25</v>
      </c>
      <c r="B1" s="16" t="s">
        <v>27</v>
      </c>
      <c r="D1" s="6" t="s">
        <v>35</v>
      </c>
      <c r="E1" s="6" t="s">
        <v>82</v>
      </c>
      <c r="F1" s="6" t="s">
        <v>83</v>
      </c>
      <c r="G1" s="6" t="s">
        <v>84</v>
      </c>
      <c r="H1" s="6" t="s">
        <v>85</v>
      </c>
      <c r="I1" s="15" t="s">
        <v>163</v>
      </c>
      <c r="J1" s="15" t="s">
        <v>164</v>
      </c>
      <c r="K1" s="15" t="s">
        <v>80</v>
      </c>
      <c r="L1" s="15" t="s">
        <v>81</v>
      </c>
      <c r="M1" s="6" t="s">
        <v>78</v>
      </c>
      <c r="N1" s="6" t="s">
        <v>79</v>
      </c>
      <c r="O1" s="6" t="s">
        <v>26</v>
      </c>
    </row>
    <row r="2" spans="1:15" ht="16" x14ac:dyDescent="0.2">
      <c r="A2" s="1" t="s">
        <v>1</v>
      </c>
      <c r="B2" s="17">
        <v>52.826123400213</v>
      </c>
      <c r="E2">
        <v>150179</v>
      </c>
      <c r="F2">
        <v>378015</v>
      </c>
      <c r="G2" t="s">
        <v>86</v>
      </c>
      <c r="H2">
        <v>13</v>
      </c>
      <c r="I2">
        <v>51776.1</v>
      </c>
      <c r="J2">
        <v>40195.1</v>
      </c>
      <c r="K2">
        <f>E2/F2*100</f>
        <v>39.728317659352143</v>
      </c>
      <c r="L2">
        <f t="shared" ref="L2:L8" si="0">E9/F9*100</f>
        <v>34.537518352446334</v>
      </c>
      <c r="M2">
        <f>I2/K2</f>
        <v>1303.25427932667</v>
      </c>
      <c r="N2">
        <f>J2/L2</f>
        <v>1163.8097326455111</v>
      </c>
      <c r="O2">
        <f>M2/(M2+N2)*100</f>
        <v>52.826123400213</v>
      </c>
    </row>
    <row r="3" spans="1:15" ht="16" x14ac:dyDescent="0.2">
      <c r="A3" s="1"/>
      <c r="B3" s="17">
        <v>43.420186906163764</v>
      </c>
      <c r="E3">
        <v>146992</v>
      </c>
      <c r="F3">
        <v>377580</v>
      </c>
      <c r="G3" t="s">
        <v>87</v>
      </c>
      <c r="H3">
        <v>26</v>
      </c>
      <c r="I3">
        <v>41600.400000000001</v>
      </c>
      <c r="J3">
        <v>46330.5</v>
      </c>
      <c r="K3">
        <f t="shared" ref="K3:K63" si="1">E3/F3*100</f>
        <v>38.930028073520845</v>
      </c>
      <c r="L3">
        <f t="shared" si="0"/>
        <v>33.272419089994173</v>
      </c>
      <c r="M3">
        <f t="shared" ref="M3:N8" si="2">I3/K3</f>
        <v>1068.5941433547405</v>
      </c>
      <c r="N3">
        <f t="shared" si="2"/>
        <v>1392.459618721643</v>
      </c>
      <c r="O3">
        <f t="shared" ref="O3:O8" si="3">M3/(M3+N3)*100</f>
        <v>43.420186906163764</v>
      </c>
    </row>
    <row r="4" spans="1:15" ht="16" x14ac:dyDescent="0.2">
      <c r="A4" s="1"/>
      <c r="B4" s="17">
        <v>54.448513944730927</v>
      </c>
      <c r="E4">
        <v>145923</v>
      </c>
      <c r="F4">
        <v>377580</v>
      </c>
      <c r="G4" t="s">
        <v>88</v>
      </c>
      <c r="H4">
        <v>14</v>
      </c>
      <c r="I4">
        <v>49535.199999999997</v>
      </c>
      <c r="J4">
        <v>43838.2</v>
      </c>
      <c r="K4">
        <f t="shared" si="1"/>
        <v>38.646909264261879</v>
      </c>
      <c r="L4">
        <f t="shared" si="0"/>
        <v>40.882461994809049</v>
      </c>
      <c r="M4">
        <f t="shared" si="2"/>
        <v>1281.7376846693119</v>
      </c>
      <c r="N4">
        <f t="shared" si="2"/>
        <v>1072.2984346091057</v>
      </c>
      <c r="O4">
        <f t="shared" si="3"/>
        <v>54.448513944730927</v>
      </c>
    </row>
    <row r="5" spans="1:15" ht="16" x14ac:dyDescent="0.2">
      <c r="A5" s="1"/>
      <c r="B5" s="17">
        <v>50.855304592331805</v>
      </c>
      <c r="E5">
        <v>127515</v>
      </c>
      <c r="F5">
        <v>378015</v>
      </c>
      <c r="G5" t="s">
        <v>89</v>
      </c>
      <c r="H5">
        <v>15</v>
      </c>
      <c r="I5">
        <v>35632</v>
      </c>
      <c r="J5">
        <v>31588.1</v>
      </c>
      <c r="K5">
        <f t="shared" si="1"/>
        <v>33.732788381413435</v>
      </c>
      <c r="L5">
        <f t="shared" si="0"/>
        <v>30.945332857161752</v>
      </c>
      <c r="M5">
        <f t="shared" si="2"/>
        <v>1056.3016492177392</v>
      </c>
      <c r="N5">
        <f t="shared" si="2"/>
        <v>1020.7710528048009</v>
      </c>
      <c r="O5">
        <f t="shared" si="3"/>
        <v>50.855304592331805</v>
      </c>
    </row>
    <row r="6" spans="1:15" ht="16" x14ac:dyDescent="0.2">
      <c r="A6" s="1"/>
      <c r="B6" s="17">
        <v>52.910585852725433</v>
      </c>
      <c r="E6">
        <v>136086</v>
      </c>
      <c r="F6">
        <v>378015</v>
      </c>
      <c r="G6" t="s">
        <v>90</v>
      </c>
      <c r="H6">
        <v>16</v>
      </c>
      <c r="I6">
        <v>28844.5</v>
      </c>
      <c r="J6">
        <v>24943.1</v>
      </c>
      <c r="K6">
        <f t="shared" si="1"/>
        <v>36.000158723860167</v>
      </c>
      <c r="L6">
        <f t="shared" si="0"/>
        <v>34.979299763236909</v>
      </c>
      <c r="M6">
        <f t="shared" si="2"/>
        <v>801.23257847978482</v>
      </c>
      <c r="N6">
        <f t="shared" si="2"/>
        <v>713.08174173958412</v>
      </c>
      <c r="O6">
        <f t="shared" si="3"/>
        <v>52.910585852725433</v>
      </c>
    </row>
    <row r="7" spans="1:15" ht="16" x14ac:dyDescent="0.2">
      <c r="A7" s="1"/>
      <c r="B7" s="17">
        <v>48.688523808592727</v>
      </c>
      <c r="E7">
        <v>122237</v>
      </c>
      <c r="F7">
        <v>377580</v>
      </c>
      <c r="G7" t="s">
        <v>91</v>
      </c>
      <c r="H7">
        <v>17</v>
      </c>
      <c r="I7">
        <v>37548.5</v>
      </c>
      <c r="J7">
        <v>38838.400000000001</v>
      </c>
      <c r="K7">
        <f t="shared" si="1"/>
        <v>32.37380157847344</v>
      </c>
      <c r="L7">
        <f t="shared" si="0"/>
        <v>31.774193548387096</v>
      </c>
      <c r="M7">
        <f t="shared" si="2"/>
        <v>1159.8421615386501</v>
      </c>
      <c r="N7">
        <f t="shared" si="2"/>
        <v>1222.3252791878174</v>
      </c>
      <c r="O7">
        <f t="shared" si="3"/>
        <v>48.688523808592727</v>
      </c>
    </row>
    <row r="8" spans="1:15" ht="16" x14ac:dyDescent="0.2">
      <c r="A8" s="1"/>
      <c r="B8" s="17">
        <v>60.946905371688686</v>
      </c>
      <c r="E8">
        <v>103223</v>
      </c>
      <c r="F8">
        <v>377580</v>
      </c>
      <c r="G8" t="s">
        <v>92</v>
      </c>
      <c r="H8">
        <v>18</v>
      </c>
      <c r="I8">
        <v>27167.9</v>
      </c>
      <c r="J8">
        <v>21123.1</v>
      </c>
      <c r="K8">
        <f t="shared" si="1"/>
        <v>27.338047566078711</v>
      </c>
      <c r="L8">
        <f t="shared" si="0"/>
        <v>33.171513321680173</v>
      </c>
      <c r="M8">
        <f t="shared" si="2"/>
        <v>993.77616248316758</v>
      </c>
      <c r="N8">
        <f>J8/L8</f>
        <v>636.78433344777204</v>
      </c>
      <c r="O8">
        <f t="shared" si="3"/>
        <v>60.946905371688686</v>
      </c>
    </row>
    <row r="9" spans="1:15" ht="16" x14ac:dyDescent="0.2">
      <c r="A9" s="1"/>
      <c r="B9" s="17"/>
      <c r="E9">
        <v>130557</v>
      </c>
      <c r="F9">
        <v>378015</v>
      </c>
      <c r="G9" t="s">
        <v>93</v>
      </c>
      <c r="H9">
        <v>23</v>
      </c>
    </row>
    <row r="10" spans="1:15" ht="16" x14ac:dyDescent="0.2">
      <c r="A10" s="1" t="s">
        <v>3</v>
      </c>
      <c r="B10" s="17">
        <v>47.504212956560529</v>
      </c>
      <c r="E10">
        <v>125630</v>
      </c>
      <c r="F10">
        <v>377580</v>
      </c>
      <c r="G10" t="s">
        <v>94</v>
      </c>
      <c r="H10">
        <v>19</v>
      </c>
    </row>
    <row r="11" spans="1:15" ht="16" x14ac:dyDescent="0.2">
      <c r="A11" s="1"/>
      <c r="B11" s="17">
        <v>41.060256000833547</v>
      </c>
      <c r="E11">
        <v>154364</v>
      </c>
      <c r="F11">
        <v>377580</v>
      </c>
      <c r="G11" t="s">
        <v>95</v>
      </c>
      <c r="H11">
        <v>20</v>
      </c>
    </row>
    <row r="12" spans="1:15" ht="16" x14ac:dyDescent="0.2">
      <c r="A12" s="1"/>
      <c r="B12" s="17">
        <v>52.396840964234713</v>
      </c>
      <c r="E12">
        <v>116978</v>
      </c>
      <c r="F12">
        <v>378015</v>
      </c>
      <c r="G12" t="s">
        <v>96</v>
      </c>
      <c r="H12">
        <v>21</v>
      </c>
    </row>
    <row r="13" spans="1:15" ht="16" x14ac:dyDescent="0.2">
      <c r="A13" s="1"/>
      <c r="B13" s="17">
        <v>45.178163524832748</v>
      </c>
      <c r="E13">
        <v>132227</v>
      </c>
      <c r="F13">
        <v>378015</v>
      </c>
      <c r="G13" t="s">
        <v>97</v>
      </c>
      <c r="H13">
        <v>22</v>
      </c>
    </row>
    <row r="14" spans="1:15" ht="16" x14ac:dyDescent="0.2">
      <c r="A14" s="1"/>
      <c r="B14" s="17">
        <v>50.677378984720292</v>
      </c>
      <c r="E14">
        <v>119973</v>
      </c>
      <c r="F14">
        <v>377580</v>
      </c>
      <c r="G14" t="s">
        <v>98</v>
      </c>
      <c r="H14">
        <v>24</v>
      </c>
    </row>
    <row r="15" spans="1:15" ht="16" x14ac:dyDescent="0.2">
      <c r="A15" s="1"/>
      <c r="B15" s="17">
        <v>48.817083608875159</v>
      </c>
      <c r="E15">
        <v>125249</v>
      </c>
      <c r="F15">
        <v>377580</v>
      </c>
      <c r="G15" t="s">
        <v>99</v>
      </c>
      <c r="H15">
        <v>25</v>
      </c>
    </row>
    <row r="16" spans="1:15" ht="16" x14ac:dyDescent="0.2">
      <c r="B16" s="17">
        <v>46.169467415621703</v>
      </c>
    </row>
    <row r="17" spans="1:15" ht="16" x14ac:dyDescent="0.2">
      <c r="A17" s="1"/>
      <c r="B17" s="17"/>
      <c r="E17">
        <v>157589</v>
      </c>
      <c r="F17">
        <v>377580</v>
      </c>
      <c r="G17" t="s">
        <v>100</v>
      </c>
      <c r="H17">
        <v>51</v>
      </c>
      <c r="I17">
        <v>26359.200000000001</v>
      </c>
      <c r="J17">
        <v>26174.799999999999</v>
      </c>
      <c r="K17">
        <f t="shared" si="1"/>
        <v>41.736585624238572</v>
      </c>
      <c r="L17">
        <f>E24/F24*100</f>
        <v>37.503840245775727</v>
      </c>
      <c r="M17">
        <f>I17/K17</f>
        <v>631.56100590777282</v>
      </c>
      <c r="N17">
        <f>J17/L17</f>
        <v>697.92319475732131</v>
      </c>
      <c r="O17">
        <f>M17/(M17+N17)*100</f>
        <v>47.504212956560529</v>
      </c>
    </row>
    <row r="18" spans="1:15" ht="16" x14ac:dyDescent="0.2">
      <c r="A18" s="1" t="s">
        <v>4</v>
      </c>
      <c r="B18" s="17">
        <v>49.705205131912912</v>
      </c>
      <c r="E18">
        <v>149209</v>
      </c>
      <c r="F18">
        <v>377580</v>
      </c>
      <c r="G18" t="s">
        <v>101</v>
      </c>
      <c r="H18">
        <v>52</v>
      </c>
      <c r="I18">
        <v>19758.099999999999</v>
      </c>
      <c r="J18">
        <v>23053.3</v>
      </c>
      <c r="K18">
        <f t="shared" si="1"/>
        <v>39.517188410403094</v>
      </c>
      <c r="L18">
        <f>E25/F25*100</f>
        <v>32.120875046347798</v>
      </c>
      <c r="M18">
        <f t="shared" ref="M18:N23" si="4">I18/K18</f>
        <v>499.98749391792717</v>
      </c>
      <c r="N18">
        <f t="shared" si="4"/>
        <v>717.70460694909377</v>
      </c>
      <c r="O18">
        <f t="shared" ref="O18:O23" si="5">M18/(M18+N18)*100</f>
        <v>41.060256000833547</v>
      </c>
    </row>
    <row r="19" spans="1:15" ht="16" x14ac:dyDescent="0.2">
      <c r="A19" s="1"/>
      <c r="B19" s="17">
        <v>42.279158858958247</v>
      </c>
      <c r="E19">
        <v>149040</v>
      </c>
      <c r="F19">
        <v>377580</v>
      </c>
      <c r="G19" t="s">
        <v>102</v>
      </c>
      <c r="H19">
        <v>53</v>
      </c>
      <c r="I19">
        <v>23200.6</v>
      </c>
      <c r="J19">
        <v>26511.3</v>
      </c>
      <c r="K19">
        <f t="shared" si="1"/>
        <v>39.472429683775623</v>
      </c>
      <c r="L19">
        <f>E26/F26*100</f>
        <v>49.647227077705388</v>
      </c>
      <c r="M19">
        <f t="shared" si="4"/>
        <v>587.76721336553942</v>
      </c>
      <c r="N19">
        <f t="shared" si="4"/>
        <v>533.99356943955445</v>
      </c>
      <c r="O19">
        <f t="shared" si="5"/>
        <v>52.396840964234713</v>
      </c>
    </row>
    <row r="20" spans="1:15" ht="16" x14ac:dyDescent="0.2">
      <c r="A20" s="1"/>
      <c r="B20" s="17">
        <v>43.651134455127632</v>
      </c>
      <c r="E20">
        <v>148509</v>
      </c>
      <c r="F20">
        <v>377580</v>
      </c>
      <c r="G20" t="s">
        <v>103</v>
      </c>
      <c r="H20">
        <v>55</v>
      </c>
      <c r="I20">
        <v>35911.800000000003</v>
      </c>
      <c r="J20">
        <v>39859.1</v>
      </c>
      <c r="K20">
        <f t="shared" si="1"/>
        <v>39.331797235023039</v>
      </c>
      <c r="L20">
        <f>E28/F28*100</f>
        <v>35.975687271571587</v>
      </c>
      <c r="M20">
        <f t="shared" si="4"/>
        <v>913.04752196836569</v>
      </c>
      <c r="N20">
        <f t="shared" si="4"/>
        <v>1107.9454771527639</v>
      </c>
      <c r="O20">
        <f t="shared" si="5"/>
        <v>45.178163524832748</v>
      </c>
    </row>
    <row r="21" spans="1:15" ht="16" x14ac:dyDescent="0.2">
      <c r="A21" s="1"/>
      <c r="B21" s="17">
        <v>44.257978412767088</v>
      </c>
      <c r="E21">
        <v>130972</v>
      </c>
      <c r="F21">
        <v>377580</v>
      </c>
      <c r="G21" t="s">
        <v>104</v>
      </c>
      <c r="H21">
        <v>56</v>
      </c>
      <c r="I21">
        <v>34028.699999999997</v>
      </c>
      <c r="J21">
        <v>35720.800000000003</v>
      </c>
      <c r="K21">
        <f t="shared" si="1"/>
        <v>34.687218602680225</v>
      </c>
      <c r="L21">
        <f>E29/F29*100</f>
        <v>37.412204036230733</v>
      </c>
      <c r="M21">
        <f t="shared" si="4"/>
        <v>981.01552591393579</v>
      </c>
      <c r="N21">
        <f t="shared" si="4"/>
        <v>954.79004566016101</v>
      </c>
      <c r="O21">
        <f t="shared" si="5"/>
        <v>50.677378984720292</v>
      </c>
    </row>
    <row r="22" spans="1:15" ht="16" x14ac:dyDescent="0.2">
      <c r="A22" s="1"/>
      <c r="B22" s="17">
        <v>26.75539824114465</v>
      </c>
      <c r="E22">
        <v>162387</v>
      </c>
      <c r="F22">
        <v>377580</v>
      </c>
      <c r="G22" t="s">
        <v>105</v>
      </c>
      <c r="H22">
        <v>57</v>
      </c>
      <c r="I22">
        <v>46389.7</v>
      </c>
      <c r="J22">
        <v>40424.800000000003</v>
      </c>
      <c r="K22">
        <f t="shared" si="1"/>
        <v>43.007309709200698</v>
      </c>
      <c r="L22">
        <f>E30/F30*100</f>
        <v>35.745007680491554</v>
      </c>
      <c r="M22">
        <f t="shared" si="4"/>
        <v>1078.6468698849046</v>
      </c>
      <c r="N22">
        <f>J22/L22</f>
        <v>1130.92156424581</v>
      </c>
      <c r="O22">
        <f t="shared" si="5"/>
        <v>48.817083608875159</v>
      </c>
    </row>
    <row r="23" spans="1:15" ht="16" x14ac:dyDescent="0.2">
      <c r="A23" s="1"/>
      <c r="B23" s="17">
        <v>45.760104701965851</v>
      </c>
      <c r="E23">
        <v>112209</v>
      </c>
      <c r="F23">
        <v>377580</v>
      </c>
      <c r="G23" t="s">
        <v>106</v>
      </c>
      <c r="H23">
        <v>58</v>
      </c>
      <c r="I23">
        <v>49087.9</v>
      </c>
      <c r="J23">
        <v>65151.9</v>
      </c>
      <c r="K23">
        <f t="shared" si="1"/>
        <v>29.717940568886064</v>
      </c>
      <c r="L23">
        <f>E31/F31*100</f>
        <v>33.829651994279359</v>
      </c>
      <c r="M23">
        <f t="shared" si="4"/>
        <v>1651.7934641606289</v>
      </c>
      <c r="N23">
        <f>J23/L23</f>
        <v>1925.8814725914792</v>
      </c>
      <c r="O23">
        <f t="shared" si="5"/>
        <v>46.169467415621703</v>
      </c>
    </row>
    <row r="24" spans="1:15" ht="16" x14ac:dyDescent="0.2">
      <c r="A24" s="1"/>
      <c r="B24" s="17">
        <v>46.577795178315526</v>
      </c>
      <c r="E24">
        <v>141607</v>
      </c>
      <c r="F24">
        <v>377580</v>
      </c>
      <c r="G24" t="s">
        <v>107</v>
      </c>
      <c r="H24">
        <v>59</v>
      </c>
    </row>
    <row r="25" spans="1:15" ht="16" x14ac:dyDescent="0.2">
      <c r="A25" s="1"/>
      <c r="B25" s="17">
        <v>38.806654738815652</v>
      </c>
      <c r="E25">
        <v>121282</v>
      </c>
      <c r="F25">
        <v>377580</v>
      </c>
      <c r="G25" t="s">
        <v>108</v>
      </c>
      <c r="H25">
        <v>60</v>
      </c>
    </row>
    <row r="26" spans="1:15" ht="16" x14ac:dyDescent="0.2">
      <c r="A26" s="1"/>
      <c r="B26" s="17">
        <v>58.148360398599976</v>
      </c>
      <c r="E26">
        <v>187458</v>
      </c>
      <c r="F26">
        <v>377580</v>
      </c>
      <c r="G26" t="s">
        <v>109</v>
      </c>
      <c r="H26">
        <v>61</v>
      </c>
    </row>
    <row r="27" spans="1:15" ht="16" x14ac:dyDescent="0.2">
      <c r="B27" s="17">
        <v>44.833470391384658</v>
      </c>
      <c r="E27">
        <v>157458</v>
      </c>
      <c r="F27">
        <v>377580</v>
      </c>
      <c r="G27" t="s">
        <v>110</v>
      </c>
      <c r="H27">
        <v>62</v>
      </c>
    </row>
    <row r="28" spans="1:15" ht="16" x14ac:dyDescent="0.2">
      <c r="A28" s="1"/>
      <c r="B28" s="17">
        <v>52.66469239543332</v>
      </c>
      <c r="E28">
        <v>135837</v>
      </c>
      <c r="F28">
        <v>377580</v>
      </c>
      <c r="G28" t="s">
        <v>111</v>
      </c>
      <c r="H28">
        <v>63</v>
      </c>
    </row>
    <row r="29" spans="1:15" ht="16" x14ac:dyDescent="0.2">
      <c r="A29" s="1"/>
      <c r="B29" s="17">
        <v>41.248634214672926</v>
      </c>
      <c r="E29">
        <v>141261</v>
      </c>
      <c r="F29">
        <v>377580</v>
      </c>
      <c r="G29" t="s">
        <v>112</v>
      </c>
      <c r="H29">
        <v>64</v>
      </c>
    </row>
    <row r="30" spans="1:15" ht="16" x14ac:dyDescent="0.2">
      <c r="A30" s="1"/>
      <c r="B30" s="17"/>
      <c r="E30">
        <v>134966</v>
      </c>
      <c r="F30">
        <v>377580</v>
      </c>
      <c r="G30" t="s">
        <v>113</v>
      </c>
      <c r="H30">
        <v>65</v>
      </c>
    </row>
    <row r="31" spans="1:15" ht="16" x14ac:dyDescent="0.2">
      <c r="A31" s="1" t="s">
        <v>28</v>
      </c>
      <c r="B31" s="17">
        <v>47.336100286635215</v>
      </c>
      <c r="E31">
        <v>127734</v>
      </c>
      <c r="F31">
        <v>377580</v>
      </c>
      <c r="G31" t="s">
        <v>114</v>
      </c>
      <c r="H31">
        <v>66</v>
      </c>
    </row>
    <row r="32" spans="1:15" ht="16" x14ac:dyDescent="0.2">
      <c r="B32" s="17">
        <v>36.786750680575125</v>
      </c>
    </row>
    <row r="33" spans="1:15" ht="16" x14ac:dyDescent="0.2">
      <c r="B33" s="17">
        <v>37.652265265467157</v>
      </c>
      <c r="E33">
        <v>145799</v>
      </c>
      <c r="F33">
        <v>377580</v>
      </c>
      <c r="G33" t="s">
        <v>115</v>
      </c>
      <c r="H33">
        <v>27</v>
      </c>
      <c r="I33">
        <v>20722.2</v>
      </c>
      <c r="J33">
        <v>17115.5</v>
      </c>
      <c r="K33">
        <f t="shared" si="1"/>
        <v>38.614068541765981</v>
      </c>
      <c r="L33">
        <f t="shared" ref="L33:L44" si="6">E45/F45*100</f>
        <v>31.519413104507656</v>
      </c>
      <c r="M33">
        <f>I33/K33</f>
        <v>536.64896713969233</v>
      </c>
      <c r="N33">
        <f>J33/L33</f>
        <v>543.01455243632938</v>
      </c>
      <c r="O33">
        <f>M33/(M33+N33)*100</f>
        <v>49.705205131912912</v>
      </c>
    </row>
    <row r="34" spans="1:15" ht="16" x14ac:dyDescent="0.2">
      <c r="B34" s="17">
        <v>55.803006445399916</v>
      </c>
      <c r="E34">
        <v>182350</v>
      </c>
      <c r="F34">
        <v>377580</v>
      </c>
      <c r="G34" t="s">
        <v>116</v>
      </c>
      <c r="H34">
        <v>28</v>
      </c>
      <c r="I34">
        <v>21585.4</v>
      </c>
      <c r="J34">
        <v>24766.3</v>
      </c>
      <c r="K34">
        <f t="shared" si="1"/>
        <v>48.294401186503521</v>
      </c>
      <c r="L34">
        <f t="shared" si="6"/>
        <v>40.58742518141851</v>
      </c>
      <c r="M34">
        <f t="shared" ref="M34:N44" si="7">I34/K34</f>
        <v>446.95450134357009</v>
      </c>
      <c r="N34">
        <f t="shared" si="7"/>
        <v>610.19638199021199</v>
      </c>
      <c r="O34">
        <f t="shared" ref="O34:O44" si="8">M34/(M34+N34)*100</f>
        <v>42.279158858958247</v>
      </c>
    </row>
    <row r="35" spans="1:15" ht="16" x14ac:dyDescent="0.2">
      <c r="B35" s="17">
        <v>59.677769551830039</v>
      </c>
      <c r="E35">
        <v>154546</v>
      </c>
      <c r="F35">
        <v>377580</v>
      </c>
      <c r="G35" t="s">
        <v>117</v>
      </c>
      <c r="H35">
        <v>29</v>
      </c>
      <c r="I35">
        <v>23064.9</v>
      </c>
      <c r="J35">
        <v>27832.3</v>
      </c>
      <c r="K35">
        <f t="shared" si="1"/>
        <v>40.930663700407862</v>
      </c>
      <c r="L35">
        <f t="shared" si="6"/>
        <v>38.261030774935115</v>
      </c>
      <c r="M35">
        <f t="shared" si="7"/>
        <v>563.51150738291517</v>
      </c>
      <c r="N35">
        <f t="shared" si="7"/>
        <v>727.43204864812481</v>
      </c>
      <c r="O35">
        <f t="shared" si="8"/>
        <v>43.651134455127632</v>
      </c>
    </row>
    <row r="36" spans="1:15" ht="16" x14ac:dyDescent="0.2">
      <c r="B36" s="17">
        <v>59.842585766779735</v>
      </c>
      <c r="E36">
        <v>161668</v>
      </c>
      <c r="F36">
        <v>377580</v>
      </c>
      <c r="G36" t="s">
        <v>118</v>
      </c>
      <c r="H36">
        <v>30</v>
      </c>
      <c r="I36">
        <v>26077.1</v>
      </c>
      <c r="J36">
        <v>27300.1</v>
      </c>
      <c r="K36">
        <f t="shared" si="1"/>
        <v>42.816886487631763</v>
      </c>
      <c r="L36">
        <f t="shared" si="6"/>
        <v>35.590073626781077</v>
      </c>
      <c r="M36">
        <f t="shared" si="7"/>
        <v>609.0377451319988</v>
      </c>
      <c r="N36">
        <f t="shared" si="7"/>
        <v>767.07062441863059</v>
      </c>
      <c r="O36">
        <f t="shared" si="8"/>
        <v>44.257978412767088</v>
      </c>
    </row>
    <row r="37" spans="1:15" ht="16" x14ac:dyDescent="0.2">
      <c r="B37" s="17"/>
      <c r="E37">
        <v>219228</v>
      </c>
      <c r="F37">
        <v>377580</v>
      </c>
      <c r="G37" t="s">
        <v>119</v>
      </c>
      <c r="H37">
        <v>31</v>
      </c>
      <c r="I37">
        <v>14849.7</v>
      </c>
      <c r="J37">
        <v>20954.8</v>
      </c>
      <c r="K37">
        <f t="shared" si="1"/>
        <v>58.061337994597174</v>
      </c>
      <c r="L37">
        <f t="shared" si="6"/>
        <v>29.928756819746809</v>
      </c>
      <c r="M37">
        <f t="shared" si="7"/>
        <v>255.75883217472222</v>
      </c>
      <c r="N37">
        <f t="shared" si="7"/>
        <v>700.15604477677971</v>
      </c>
      <c r="O37">
        <f t="shared" si="8"/>
        <v>26.75539824114465</v>
      </c>
    </row>
    <row r="38" spans="1:15" ht="16" x14ac:dyDescent="0.2">
      <c r="A38" s="1" t="s">
        <v>29</v>
      </c>
      <c r="B38" s="17">
        <v>54.997127253639988</v>
      </c>
      <c r="E38">
        <v>149717</v>
      </c>
      <c r="F38">
        <v>377580</v>
      </c>
      <c r="G38" t="s">
        <v>120</v>
      </c>
      <c r="H38">
        <v>32</v>
      </c>
      <c r="I38">
        <v>33391.199999999997</v>
      </c>
      <c r="J38">
        <v>37187</v>
      </c>
      <c r="K38">
        <f t="shared" si="1"/>
        <v>39.65172943482176</v>
      </c>
      <c r="L38">
        <f t="shared" si="6"/>
        <v>37.255416070766465</v>
      </c>
      <c r="M38">
        <f t="shared" si="7"/>
        <v>842.11207117428205</v>
      </c>
      <c r="N38">
        <f t="shared" si="7"/>
        <v>998.16359396882024</v>
      </c>
      <c r="O38">
        <f t="shared" si="8"/>
        <v>45.760104701965851</v>
      </c>
    </row>
    <row r="39" spans="1:15" ht="16" x14ac:dyDescent="0.2">
      <c r="B39" s="17">
        <v>63.51654396407416</v>
      </c>
      <c r="E39">
        <v>161759</v>
      </c>
      <c r="F39">
        <v>377580</v>
      </c>
      <c r="G39" t="s">
        <v>121</v>
      </c>
      <c r="H39">
        <v>33</v>
      </c>
      <c r="I39">
        <v>44864.2</v>
      </c>
      <c r="J39">
        <v>41077.9</v>
      </c>
      <c r="K39">
        <f t="shared" si="1"/>
        <v>42.84098734043117</v>
      </c>
      <c r="L39">
        <f t="shared" si="6"/>
        <v>34.199904655966947</v>
      </c>
      <c r="M39">
        <f t="shared" si="7"/>
        <v>1047.2260978369054</v>
      </c>
      <c r="N39">
        <f>J39/L39</f>
        <v>1201.1115356379519</v>
      </c>
      <c r="O39">
        <f t="shared" si="8"/>
        <v>46.577795178315526</v>
      </c>
    </row>
    <row r="40" spans="1:15" ht="16" x14ac:dyDescent="0.2">
      <c r="B40" s="17">
        <v>47.728782751287405</v>
      </c>
      <c r="E40">
        <v>156288</v>
      </c>
      <c r="F40">
        <v>377580</v>
      </c>
      <c r="G40" t="s">
        <v>122</v>
      </c>
      <c r="H40">
        <v>34</v>
      </c>
      <c r="I40">
        <v>41804.5</v>
      </c>
      <c r="J40">
        <v>60328.5</v>
      </c>
      <c r="K40">
        <f t="shared" si="1"/>
        <v>41.392022882567929</v>
      </c>
      <c r="L40">
        <f t="shared" si="6"/>
        <v>37.880714020869746</v>
      </c>
      <c r="M40">
        <f t="shared" si="7"/>
        <v>1009.9651355190418</v>
      </c>
      <c r="N40">
        <f>J40/L40</f>
        <v>1592.5914164860519</v>
      </c>
      <c r="O40">
        <f t="shared" si="8"/>
        <v>38.806654738815652</v>
      </c>
    </row>
    <row r="41" spans="1:15" ht="16" x14ac:dyDescent="0.2">
      <c r="B41" s="17">
        <v>55.996742384258766</v>
      </c>
      <c r="E41">
        <v>138683</v>
      </c>
      <c r="F41">
        <v>377580</v>
      </c>
      <c r="G41" t="s">
        <v>123</v>
      </c>
      <c r="H41">
        <v>35</v>
      </c>
      <c r="I41">
        <v>19374.099999999999</v>
      </c>
      <c r="J41">
        <v>16881.2</v>
      </c>
      <c r="K41">
        <f t="shared" si="1"/>
        <v>36.729434821759625</v>
      </c>
      <c r="L41">
        <f t="shared" si="6"/>
        <v>44.465278881296676</v>
      </c>
      <c r="M41">
        <f t="shared" si="7"/>
        <v>527.48157149758799</v>
      </c>
      <c r="N41">
        <f t="shared" si="7"/>
        <v>379.64903009077267</v>
      </c>
      <c r="O41">
        <f t="shared" si="8"/>
        <v>58.148360398599976</v>
      </c>
    </row>
    <row r="42" spans="1:15" ht="16" x14ac:dyDescent="0.2">
      <c r="B42" s="17">
        <v>54.990639556033337</v>
      </c>
      <c r="E42">
        <v>153194</v>
      </c>
      <c r="F42">
        <v>377580</v>
      </c>
      <c r="G42" t="s">
        <v>124</v>
      </c>
      <c r="H42">
        <v>36</v>
      </c>
      <c r="I42">
        <v>28472.6</v>
      </c>
      <c r="J42">
        <v>28940.799999999999</v>
      </c>
      <c r="K42">
        <f t="shared" si="1"/>
        <v>40.572593887388102</v>
      </c>
      <c r="L42">
        <f t="shared" si="6"/>
        <v>33.51528152974204</v>
      </c>
      <c r="M42">
        <f t="shared" si="7"/>
        <v>701.7692799979111</v>
      </c>
      <c r="N42">
        <f t="shared" si="7"/>
        <v>863.5105742530443</v>
      </c>
      <c r="O42">
        <f t="shared" si="8"/>
        <v>44.833470391384658</v>
      </c>
    </row>
    <row r="43" spans="1:15" ht="16" x14ac:dyDescent="0.2">
      <c r="B43" s="17">
        <v>46.053487237848941</v>
      </c>
      <c r="E43">
        <v>140289</v>
      </c>
      <c r="F43">
        <v>377580</v>
      </c>
      <c r="G43" t="s">
        <v>125</v>
      </c>
      <c r="H43">
        <v>37</v>
      </c>
      <c r="I43">
        <v>63320.1</v>
      </c>
      <c r="J43">
        <v>59644.7</v>
      </c>
      <c r="K43">
        <f t="shared" si="1"/>
        <v>37.154775146988719</v>
      </c>
      <c r="L43">
        <f t="shared" si="6"/>
        <v>38.938503098681075</v>
      </c>
      <c r="M43">
        <f t="shared" si="7"/>
        <v>1704.2250894938304</v>
      </c>
      <c r="N43">
        <f t="shared" si="7"/>
        <v>1531.7666385079986</v>
      </c>
      <c r="O43">
        <f t="shared" si="8"/>
        <v>52.66469239543332</v>
      </c>
    </row>
    <row r="44" spans="1:15" x14ac:dyDescent="0.2">
      <c r="E44">
        <v>149344</v>
      </c>
      <c r="F44">
        <v>377580</v>
      </c>
      <c r="G44" t="s">
        <v>126</v>
      </c>
      <c r="H44">
        <v>38</v>
      </c>
      <c r="I44">
        <v>45103.6</v>
      </c>
      <c r="J44">
        <v>68706.3</v>
      </c>
      <c r="K44">
        <f t="shared" si="1"/>
        <v>39.552942422797813</v>
      </c>
      <c r="L44">
        <f t="shared" si="6"/>
        <v>42.301499020075219</v>
      </c>
      <c r="M44">
        <f t="shared" si="7"/>
        <v>1140.334883758303</v>
      </c>
      <c r="N44">
        <f t="shared" si="7"/>
        <v>1624.2048530571867</v>
      </c>
      <c r="O44">
        <f t="shared" si="8"/>
        <v>41.248634214672926</v>
      </c>
    </row>
    <row r="45" spans="1:15" x14ac:dyDescent="0.2">
      <c r="E45">
        <v>119011</v>
      </c>
      <c r="F45">
        <v>377580</v>
      </c>
      <c r="G45" t="s">
        <v>127</v>
      </c>
      <c r="H45">
        <v>39</v>
      </c>
    </row>
    <row r="46" spans="1:15" x14ac:dyDescent="0.2">
      <c r="E46">
        <v>153250</v>
      </c>
      <c r="F46">
        <v>377580</v>
      </c>
      <c r="G46" t="s">
        <v>128</v>
      </c>
      <c r="H46">
        <v>40</v>
      </c>
    </row>
    <row r="47" spans="1:15" x14ac:dyDescent="0.2">
      <c r="E47">
        <v>144466</v>
      </c>
      <c r="F47">
        <v>377580</v>
      </c>
      <c r="G47" t="s">
        <v>129</v>
      </c>
      <c r="H47">
        <v>41</v>
      </c>
    </row>
    <row r="48" spans="1:15" x14ac:dyDescent="0.2">
      <c r="E48">
        <v>134381</v>
      </c>
      <c r="F48">
        <v>377580</v>
      </c>
      <c r="G48" t="s">
        <v>130</v>
      </c>
      <c r="H48">
        <v>42</v>
      </c>
    </row>
    <row r="49" spans="5:15" x14ac:dyDescent="0.2">
      <c r="E49">
        <v>113005</v>
      </c>
      <c r="F49">
        <v>377580</v>
      </c>
      <c r="G49" t="s">
        <v>131</v>
      </c>
      <c r="H49">
        <v>43</v>
      </c>
    </row>
    <row r="50" spans="5:15" x14ac:dyDescent="0.2">
      <c r="E50">
        <v>140669</v>
      </c>
      <c r="F50">
        <v>377580</v>
      </c>
      <c r="G50" t="s">
        <v>132</v>
      </c>
      <c r="H50">
        <v>44</v>
      </c>
    </row>
    <row r="51" spans="5:15" x14ac:dyDescent="0.2">
      <c r="E51">
        <v>129132</v>
      </c>
      <c r="F51">
        <v>377580</v>
      </c>
      <c r="G51" t="s">
        <v>133</v>
      </c>
      <c r="H51">
        <v>45</v>
      </c>
    </row>
    <row r="52" spans="5:15" x14ac:dyDescent="0.2">
      <c r="E52">
        <v>143030</v>
      </c>
      <c r="F52">
        <v>377580</v>
      </c>
      <c r="G52" t="s">
        <v>134</v>
      </c>
      <c r="H52">
        <v>46</v>
      </c>
    </row>
    <row r="53" spans="5:15" x14ac:dyDescent="0.2">
      <c r="E53">
        <v>167892</v>
      </c>
      <c r="F53">
        <v>377580</v>
      </c>
      <c r="G53" t="s">
        <v>135</v>
      </c>
      <c r="H53">
        <v>47</v>
      </c>
    </row>
    <row r="54" spans="5:15" x14ac:dyDescent="0.2">
      <c r="E54">
        <v>126547</v>
      </c>
      <c r="F54">
        <v>377580</v>
      </c>
      <c r="G54" t="s">
        <v>136</v>
      </c>
      <c r="H54">
        <v>48</v>
      </c>
    </row>
    <row r="55" spans="5:15" x14ac:dyDescent="0.2">
      <c r="E55">
        <v>147024</v>
      </c>
      <c r="F55">
        <v>377580</v>
      </c>
      <c r="G55" t="s">
        <v>137</v>
      </c>
      <c r="H55">
        <v>49</v>
      </c>
    </row>
    <row r="56" spans="5:15" x14ac:dyDescent="0.2">
      <c r="E56">
        <v>159722</v>
      </c>
      <c r="F56">
        <v>377580</v>
      </c>
      <c r="G56" t="s">
        <v>138</v>
      </c>
      <c r="H56">
        <v>50</v>
      </c>
    </row>
    <row r="58" spans="5:15" x14ac:dyDescent="0.2">
      <c r="E58">
        <v>195187</v>
      </c>
      <c r="F58">
        <v>377580</v>
      </c>
      <c r="G58" t="s">
        <v>139</v>
      </c>
      <c r="H58">
        <v>67</v>
      </c>
      <c r="I58">
        <v>29381</v>
      </c>
      <c r="J58">
        <v>24810.3</v>
      </c>
      <c r="K58">
        <f t="shared" si="1"/>
        <v>51.694210498437421</v>
      </c>
      <c r="L58">
        <f t="shared" ref="L58:L63" si="9">E64/F64*100</f>
        <v>39.236188357434187</v>
      </c>
      <c r="M58">
        <f t="shared" ref="M58:N63" si="10">I58/K58</f>
        <v>568.36151895361877</v>
      </c>
      <c r="N58">
        <f t="shared" si="10"/>
        <v>632.33206482706476</v>
      </c>
      <c r="O58">
        <f t="shared" ref="O58:O63" si="11">M58/(M58+N58)*100</f>
        <v>47.336100286635215</v>
      </c>
    </row>
    <row r="59" spans="5:15" x14ac:dyDescent="0.2">
      <c r="E59">
        <v>191650</v>
      </c>
      <c r="F59">
        <v>377580</v>
      </c>
      <c r="G59" t="s">
        <v>140</v>
      </c>
      <c r="H59">
        <v>68</v>
      </c>
      <c r="I59">
        <v>21914.6</v>
      </c>
      <c r="J59">
        <v>37298.6</v>
      </c>
      <c r="K59">
        <f t="shared" si="1"/>
        <v>50.757455373695635</v>
      </c>
      <c r="L59">
        <f t="shared" si="9"/>
        <v>50.273849250489967</v>
      </c>
      <c r="M59">
        <f t="shared" si="10"/>
        <v>431.75135236107491</v>
      </c>
      <c r="N59">
        <f t="shared" si="10"/>
        <v>741.90857784052582</v>
      </c>
      <c r="O59">
        <f t="shared" si="11"/>
        <v>36.786750680575125</v>
      </c>
    </row>
    <row r="60" spans="5:15" x14ac:dyDescent="0.2">
      <c r="E60">
        <v>166625</v>
      </c>
      <c r="F60">
        <v>377580</v>
      </c>
      <c r="G60" t="s">
        <v>141</v>
      </c>
      <c r="H60">
        <v>69</v>
      </c>
      <c r="I60">
        <v>24942.6</v>
      </c>
      <c r="J60">
        <v>35766</v>
      </c>
      <c r="K60">
        <f t="shared" si="1"/>
        <v>44.129720853858785</v>
      </c>
      <c r="L60">
        <f t="shared" si="9"/>
        <v>38.2146829810901</v>
      </c>
      <c r="M60">
        <f t="shared" si="10"/>
        <v>565.21091720930224</v>
      </c>
      <c r="N60">
        <f t="shared" si="10"/>
        <v>935.92298064328338</v>
      </c>
      <c r="O60">
        <f t="shared" si="11"/>
        <v>37.652265265467157</v>
      </c>
    </row>
    <row r="61" spans="5:15" x14ac:dyDescent="0.2">
      <c r="E61">
        <v>107331</v>
      </c>
      <c r="F61">
        <v>378015</v>
      </c>
      <c r="G61" t="s">
        <v>142</v>
      </c>
      <c r="H61">
        <v>70</v>
      </c>
      <c r="I61">
        <v>13041.4</v>
      </c>
      <c r="J61">
        <v>8611.1299999999992</v>
      </c>
      <c r="K61">
        <f t="shared" si="1"/>
        <v>28.393317725487083</v>
      </c>
      <c r="L61">
        <f t="shared" si="9"/>
        <v>23.671018345832838</v>
      </c>
      <c r="M61">
        <f t="shared" si="10"/>
        <v>459.31229756547503</v>
      </c>
      <c r="N61">
        <f t="shared" si="10"/>
        <v>363.7836731057219</v>
      </c>
      <c r="O61">
        <f t="shared" si="11"/>
        <v>55.803006445399916</v>
      </c>
    </row>
    <row r="62" spans="5:15" x14ac:dyDescent="0.2">
      <c r="E62">
        <v>107692</v>
      </c>
      <c r="F62">
        <v>378015</v>
      </c>
      <c r="G62" t="s">
        <v>143</v>
      </c>
      <c r="H62">
        <v>71</v>
      </c>
      <c r="I62">
        <v>12455.6</v>
      </c>
      <c r="J62">
        <v>7989.14</v>
      </c>
      <c r="K62">
        <f t="shared" si="1"/>
        <v>28.488816581352594</v>
      </c>
      <c r="L62">
        <f t="shared" si="9"/>
        <v>27.044429453857649</v>
      </c>
      <c r="M62">
        <f t="shared" si="10"/>
        <v>437.2101580433087</v>
      </c>
      <c r="N62">
        <f t="shared" si="10"/>
        <v>295.40796982353868</v>
      </c>
      <c r="O62">
        <f t="shared" si="11"/>
        <v>59.677769551830039</v>
      </c>
    </row>
    <row r="63" spans="5:15" x14ac:dyDescent="0.2">
      <c r="E63">
        <v>150606</v>
      </c>
      <c r="F63">
        <v>377580</v>
      </c>
      <c r="G63" t="s">
        <v>144</v>
      </c>
      <c r="H63">
        <v>72</v>
      </c>
      <c r="I63">
        <v>25343.200000000001</v>
      </c>
      <c r="J63">
        <v>16061.2</v>
      </c>
      <c r="K63">
        <f t="shared" si="1"/>
        <v>39.887176227554427</v>
      </c>
      <c r="L63">
        <f t="shared" si="9"/>
        <v>37.669897770009001</v>
      </c>
      <c r="M63">
        <f t="shared" si="10"/>
        <v>635.37212700689213</v>
      </c>
      <c r="N63">
        <f>J63/L63</f>
        <v>426.36696542317594</v>
      </c>
      <c r="O63">
        <f t="shared" si="11"/>
        <v>59.842585766779735</v>
      </c>
    </row>
    <row r="64" spans="5:15" x14ac:dyDescent="0.2">
      <c r="E64">
        <v>148148</v>
      </c>
      <c r="F64">
        <v>377580</v>
      </c>
      <c r="G64" t="s">
        <v>145</v>
      </c>
      <c r="H64">
        <v>73</v>
      </c>
    </row>
    <row r="65" spans="5:15" x14ac:dyDescent="0.2">
      <c r="E65">
        <v>189824</v>
      </c>
      <c r="F65">
        <v>377580</v>
      </c>
      <c r="G65" t="s">
        <v>146</v>
      </c>
      <c r="H65">
        <v>74</v>
      </c>
    </row>
    <row r="66" spans="5:15" x14ac:dyDescent="0.2">
      <c r="E66">
        <v>144291</v>
      </c>
      <c r="F66">
        <v>377580</v>
      </c>
      <c r="G66" t="s">
        <v>147</v>
      </c>
      <c r="H66">
        <v>75</v>
      </c>
    </row>
    <row r="67" spans="5:15" x14ac:dyDescent="0.2">
      <c r="E67">
        <v>89480</v>
      </c>
      <c r="F67">
        <v>378015</v>
      </c>
      <c r="G67" t="s">
        <v>148</v>
      </c>
      <c r="H67">
        <v>76</v>
      </c>
    </row>
    <row r="68" spans="5:15" x14ac:dyDescent="0.2">
      <c r="E68">
        <v>102232</v>
      </c>
      <c r="F68">
        <v>378015</v>
      </c>
      <c r="G68" t="s">
        <v>149</v>
      </c>
      <c r="H68">
        <v>77</v>
      </c>
    </row>
    <row r="69" spans="5:15" x14ac:dyDescent="0.2">
      <c r="E69">
        <v>142234</v>
      </c>
      <c r="F69">
        <v>377580</v>
      </c>
      <c r="G69" t="s">
        <v>150</v>
      </c>
      <c r="H69">
        <v>78</v>
      </c>
    </row>
    <row r="71" spans="5:15" x14ac:dyDescent="0.2">
      <c r="E71">
        <v>100262</v>
      </c>
      <c r="F71">
        <v>378015</v>
      </c>
      <c r="G71" t="s">
        <v>151</v>
      </c>
      <c r="H71">
        <v>1</v>
      </c>
      <c r="I71">
        <v>14616.6</v>
      </c>
      <c r="J71">
        <v>9692.57</v>
      </c>
      <c r="K71">
        <f t="shared" ref="K71:K76" si="12">E71/F71*100</f>
        <v>26.523286112984934</v>
      </c>
      <c r="L71">
        <f t="shared" ref="L71:L76" si="13">E77/F77*100</f>
        <v>21.494120603679747</v>
      </c>
      <c r="M71">
        <f t="shared" ref="M71:N76" si="14">I71/K71</f>
        <v>551.08556073088505</v>
      </c>
      <c r="N71">
        <f t="shared" si="14"/>
        <v>450.94052363047842</v>
      </c>
      <c r="O71">
        <f>M71/(M71+N71)*100</f>
        <v>54.997127253639988</v>
      </c>
    </row>
    <row r="72" spans="5:15" x14ac:dyDescent="0.2">
      <c r="E72">
        <v>98482</v>
      </c>
      <c r="F72">
        <v>378015</v>
      </c>
      <c r="G72" t="s">
        <v>152</v>
      </c>
      <c r="H72">
        <v>2</v>
      </c>
      <c r="I72">
        <v>18788.3</v>
      </c>
      <c r="J72">
        <v>10209</v>
      </c>
      <c r="K72">
        <f t="shared" si="12"/>
        <v>26.052405327830908</v>
      </c>
      <c r="L72">
        <f t="shared" si="13"/>
        <v>24.645318307474572</v>
      </c>
      <c r="M72">
        <f t="shared" si="14"/>
        <v>721.17333365488105</v>
      </c>
      <c r="N72">
        <f t="shared" si="14"/>
        <v>414.23688964503077</v>
      </c>
      <c r="O72">
        <f t="shared" ref="O72:O76" si="15">M72/(M72+N72)*100</f>
        <v>63.51654396407416</v>
      </c>
    </row>
    <row r="73" spans="5:15" x14ac:dyDescent="0.2">
      <c r="E73">
        <v>124282</v>
      </c>
      <c r="F73">
        <v>378015</v>
      </c>
      <c r="G73" t="s">
        <v>153</v>
      </c>
      <c r="H73">
        <v>3</v>
      </c>
      <c r="I73">
        <v>12181.3</v>
      </c>
      <c r="J73">
        <v>11093.1</v>
      </c>
      <c r="K73">
        <f t="shared" si="12"/>
        <v>32.87753131489491</v>
      </c>
      <c r="L73">
        <f t="shared" si="13"/>
        <v>27.338597674695446</v>
      </c>
      <c r="M73">
        <f t="shared" si="14"/>
        <v>370.50531207254471</v>
      </c>
      <c r="N73">
        <f t="shared" si="14"/>
        <v>405.76697210287978</v>
      </c>
      <c r="O73">
        <f t="shared" si="15"/>
        <v>47.728782751287405</v>
      </c>
    </row>
    <row r="74" spans="5:15" x14ac:dyDescent="0.2">
      <c r="E74">
        <v>119836</v>
      </c>
      <c r="F74">
        <v>377580</v>
      </c>
      <c r="G74" t="s">
        <v>154</v>
      </c>
      <c r="H74">
        <v>4</v>
      </c>
      <c r="I74">
        <v>23591.9</v>
      </c>
      <c r="J74">
        <v>23238.5</v>
      </c>
      <c r="K74">
        <f t="shared" si="12"/>
        <v>31.737909846919859</v>
      </c>
      <c r="L74">
        <f t="shared" si="13"/>
        <v>39.783357169341599</v>
      </c>
      <c r="M74">
        <f t="shared" si="14"/>
        <v>743.3350247004239</v>
      </c>
      <c r="N74">
        <f t="shared" si="14"/>
        <v>584.12616866603639</v>
      </c>
      <c r="O74">
        <f t="shared" si="15"/>
        <v>55.996742384258766</v>
      </c>
    </row>
    <row r="75" spans="5:15" x14ac:dyDescent="0.2">
      <c r="E75">
        <v>129137</v>
      </c>
      <c r="F75">
        <v>377580</v>
      </c>
      <c r="G75" t="s">
        <v>155</v>
      </c>
      <c r="H75">
        <v>5</v>
      </c>
      <c r="I75">
        <v>24232.5</v>
      </c>
      <c r="J75">
        <v>21702.2</v>
      </c>
      <c r="K75">
        <f t="shared" si="12"/>
        <v>34.20122887864823</v>
      </c>
      <c r="L75">
        <f t="shared" si="13"/>
        <v>37.422532973144762</v>
      </c>
      <c r="M75">
        <f t="shared" si="14"/>
        <v>708.52717269256686</v>
      </c>
      <c r="N75">
        <f t="shared" si="14"/>
        <v>579.92333163481965</v>
      </c>
      <c r="O75">
        <f t="shared" si="15"/>
        <v>54.990639556033337</v>
      </c>
    </row>
    <row r="76" spans="5:15" x14ac:dyDescent="0.2">
      <c r="E76">
        <v>105816</v>
      </c>
      <c r="F76">
        <v>377580</v>
      </c>
      <c r="G76" t="s">
        <v>156</v>
      </c>
      <c r="H76">
        <v>6</v>
      </c>
      <c r="I76">
        <v>18466.599999999999</v>
      </c>
      <c r="J76">
        <v>25928.799999999999</v>
      </c>
      <c r="K76">
        <f t="shared" si="12"/>
        <v>28.024789448593673</v>
      </c>
      <c r="L76">
        <f t="shared" si="13"/>
        <v>33.592086445256633</v>
      </c>
      <c r="M76">
        <f t="shared" si="14"/>
        <v>658.93804604218644</v>
      </c>
      <c r="N76">
        <f>J76/L76</f>
        <v>771.8722694481894</v>
      </c>
      <c r="O76">
        <f t="shared" si="15"/>
        <v>46.053487237848941</v>
      </c>
    </row>
    <row r="77" spans="5:15" x14ac:dyDescent="0.2">
      <c r="E77">
        <v>81251</v>
      </c>
      <c r="F77">
        <v>378015</v>
      </c>
      <c r="G77" t="s">
        <v>157</v>
      </c>
      <c r="H77">
        <v>7</v>
      </c>
    </row>
    <row r="78" spans="5:15" x14ac:dyDescent="0.2">
      <c r="E78">
        <v>93163</v>
      </c>
      <c r="F78">
        <v>378015</v>
      </c>
      <c r="G78" t="s">
        <v>158</v>
      </c>
      <c r="H78">
        <v>8</v>
      </c>
    </row>
    <row r="79" spans="5:15" x14ac:dyDescent="0.2">
      <c r="E79">
        <v>103344</v>
      </c>
      <c r="F79">
        <v>378015</v>
      </c>
      <c r="G79" t="s">
        <v>159</v>
      </c>
      <c r="H79">
        <v>9</v>
      </c>
    </row>
    <row r="80" spans="5:15" x14ac:dyDescent="0.2">
      <c r="E80">
        <v>150214</v>
      </c>
      <c r="F80">
        <v>377580</v>
      </c>
      <c r="G80" t="s">
        <v>160</v>
      </c>
      <c r="H80">
        <v>10</v>
      </c>
    </row>
    <row r="81" spans="5:8" x14ac:dyDescent="0.2">
      <c r="E81">
        <v>141300</v>
      </c>
      <c r="F81">
        <v>377580</v>
      </c>
      <c r="G81" t="s">
        <v>161</v>
      </c>
      <c r="H81">
        <v>11</v>
      </c>
    </row>
    <row r="82" spans="5:8" x14ac:dyDescent="0.2">
      <c r="E82">
        <v>126837</v>
      </c>
      <c r="F82">
        <v>377580</v>
      </c>
      <c r="G82" t="s">
        <v>162</v>
      </c>
      <c r="H82">
        <v>12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C7"/>
  <sheetViews>
    <sheetView workbookViewId="0"/>
  </sheetViews>
  <sheetFormatPr baseColWidth="10" defaultColWidth="8.83203125" defaultRowHeight="15" x14ac:dyDescent="0.2"/>
  <sheetData>
    <row r="1" spans="1:3" ht="32" x14ac:dyDescent="0.2">
      <c r="A1" s="6" t="s">
        <v>368</v>
      </c>
      <c r="B1" s="5" t="s">
        <v>366</v>
      </c>
      <c r="C1" s="5" t="s">
        <v>367</v>
      </c>
    </row>
    <row r="2" spans="1:3" x14ac:dyDescent="0.2">
      <c r="B2" s="4">
        <v>548.12440000000004</v>
      </c>
      <c r="C2" s="4">
        <v>2414.1759999999999</v>
      </c>
    </row>
    <row r="3" spans="1:3" x14ac:dyDescent="0.2">
      <c r="B3" s="4">
        <v>714.24530000000004</v>
      </c>
      <c r="C3" s="4">
        <v>2049.4929999999999</v>
      </c>
    </row>
    <row r="4" spans="1:3" x14ac:dyDescent="0.2">
      <c r="B4" s="4">
        <v>1222.4000000000001</v>
      </c>
      <c r="C4" s="4">
        <v>3944.7910000000002</v>
      </c>
    </row>
    <row r="5" spans="1:3" x14ac:dyDescent="0.2">
      <c r="B5" s="4">
        <v>1448.2180000000001</v>
      </c>
      <c r="C5" s="4">
        <v>2889.7620000000002</v>
      </c>
    </row>
    <row r="6" spans="1:3" x14ac:dyDescent="0.2">
      <c r="B6" s="4">
        <v>490.95229999999998</v>
      </c>
      <c r="C6" s="4">
        <v>2492.7849999999999</v>
      </c>
    </row>
    <row r="7" spans="1:3" x14ac:dyDescent="0.2">
      <c r="B7" s="4">
        <v>1430.5609999999999</v>
      </c>
      <c r="C7" s="4">
        <v>2298.877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C17"/>
  <sheetViews>
    <sheetView workbookViewId="0">
      <selection sqref="A1:C1"/>
    </sheetView>
  </sheetViews>
  <sheetFormatPr baseColWidth="10" defaultColWidth="8.83203125" defaultRowHeight="15" x14ac:dyDescent="0.2"/>
  <sheetData>
    <row r="1" spans="1:3" ht="32" x14ac:dyDescent="0.2">
      <c r="A1" s="6" t="s">
        <v>370</v>
      </c>
      <c r="B1" s="5" t="s">
        <v>30</v>
      </c>
      <c r="C1" s="5" t="s">
        <v>369</v>
      </c>
    </row>
    <row r="2" spans="1:3" x14ac:dyDescent="0.2">
      <c r="B2" s="4">
        <v>1462.8679999999999</v>
      </c>
      <c r="C2" s="4">
        <v>351.4359</v>
      </c>
    </row>
    <row r="3" spans="1:3" x14ac:dyDescent="0.2">
      <c r="B3" s="4">
        <v>1378.5820000000001</v>
      </c>
      <c r="C3" s="4">
        <v>365.91269999999997</v>
      </c>
    </row>
    <row r="4" spans="1:3" x14ac:dyDescent="0.2">
      <c r="B4" s="4">
        <v>1710.63</v>
      </c>
      <c r="C4" s="4">
        <v>536.31399999999996</v>
      </c>
    </row>
    <row r="5" spans="1:3" x14ac:dyDescent="0.2">
      <c r="B5" s="4">
        <v>1381.568</v>
      </c>
      <c r="C5" s="4">
        <v>966.02629999999999</v>
      </c>
    </row>
    <row r="6" spans="1:3" x14ac:dyDescent="0.2">
      <c r="B6" s="4">
        <v>2625.5659999999998</v>
      </c>
      <c r="C6" s="4">
        <v>1482.4159999999999</v>
      </c>
    </row>
    <row r="7" spans="1:3" x14ac:dyDescent="0.2">
      <c r="B7" s="4">
        <v>4907.3149999999996</v>
      </c>
      <c r="C7" s="4">
        <v>2166.2420000000002</v>
      </c>
    </row>
    <row r="8" spans="1:3" x14ac:dyDescent="0.2">
      <c r="B8" s="4">
        <v>2594.0079999999998</v>
      </c>
      <c r="C8" s="4">
        <v>1205.222</v>
      </c>
    </row>
    <row r="9" spans="1:3" x14ac:dyDescent="0.2">
      <c r="B9" s="4">
        <v>3368.5309999999999</v>
      </c>
      <c r="C9" s="4">
        <v>2123.6660000000002</v>
      </c>
    </row>
    <row r="10" spans="1:3" x14ac:dyDescent="0.2">
      <c r="B10" s="4">
        <v>412.7998</v>
      </c>
      <c r="C10" s="4">
        <v>991.28150000000005</v>
      </c>
    </row>
    <row r="11" spans="1:3" x14ac:dyDescent="0.2">
      <c r="B11" s="4">
        <v>808.74080000000004</v>
      </c>
      <c r="C11" s="4">
        <v>483.65839999999997</v>
      </c>
    </row>
    <row r="12" spans="1:3" x14ac:dyDescent="0.2">
      <c r="B12" s="4">
        <v>6082.3130000000001</v>
      </c>
      <c r="C12" s="4">
        <v>2819.3049999999998</v>
      </c>
    </row>
    <row r="13" spans="1:3" x14ac:dyDescent="0.2">
      <c r="B13" s="4">
        <v>6117.1409999999996</v>
      </c>
      <c r="C13" s="4">
        <v>3191.7809999999999</v>
      </c>
    </row>
    <row r="14" spans="1:3" x14ac:dyDescent="0.2">
      <c r="B14" s="4">
        <v>3298.636</v>
      </c>
      <c r="C14" s="4">
        <v>734.31730000000005</v>
      </c>
    </row>
    <row r="15" spans="1:3" x14ac:dyDescent="0.2">
      <c r="B15" s="4">
        <v>3198.2359999999999</v>
      </c>
      <c r="C15" s="4">
        <v>692.52779999999996</v>
      </c>
    </row>
    <row r="16" spans="1:3" x14ac:dyDescent="0.2">
      <c r="B16" s="4">
        <v>843.53459999999995</v>
      </c>
      <c r="C16" s="4">
        <v>955.88040000000001</v>
      </c>
    </row>
    <row r="17" spans="2:3" x14ac:dyDescent="0.2">
      <c r="B17" s="4">
        <v>1546.3710000000001</v>
      </c>
      <c r="C17" s="4">
        <v>2362.828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C17"/>
  <sheetViews>
    <sheetView workbookViewId="0"/>
  </sheetViews>
  <sheetFormatPr baseColWidth="10" defaultColWidth="8.83203125" defaultRowHeight="15" x14ac:dyDescent="0.2"/>
  <sheetData>
    <row r="1" spans="1:3" ht="32" x14ac:dyDescent="0.2">
      <c r="A1" s="6" t="s">
        <v>370</v>
      </c>
      <c r="B1" s="5" t="s">
        <v>30</v>
      </c>
      <c r="C1" s="5" t="s">
        <v>369</v>
      </c>
    </row>
    <row r="2" spans="1:3" x14ac:dyDescent="0.2">
      <c r="B2" s="4">
        <v>1429.2719999999999</v>
      </c>
      <c r="C2" s="4">
        <v>775.85140000000001</v>
      </c>
    </row>
    <row r="3" spans="1:3" x14ac:dyDescent="0.2">
      <c r="B3" s="4">
        <v>2696.1889999999999</v>
      </c>
      <c r="C3" s="4">
        <v>983.73170000000005</v>
      </c>
    </row>
    <row r="4" spans="1:3" x14ac:dyDescent="0.2">
      <c r="B4" s="4">
        <v>1035.7760000000001</v>
      </c>
      <c r="C4" s="4">
        <v>1191.75</v>
      </c>
    </row>
    <row r="5" spans="1:3" x14ac:dyDescent="0.2">
      <c r="B5" s="4">
        <v>5913.7120000000004</v>
      </c>
      <c r="C5" s="4">
        <v>1284.606</v>
      </c>
    </row>
    <row r="6" spans="1:3" x14ac:dyDescent="0.2">
      <c r="B6" s="4">
        <v>1143.829</v>
      </c>
      <c r="C6" s="4">
        <v>272.93810000000002</v>
      </c>
    </row>
    <row r="7" spans="1:3" x14ac:dyDescent="0.2">
      <c r="B7" s="4">
        <v>1132.981</v>
      </c>
      <c r="C7" s="4">
        <v>326.87580000000003</v>
      </c>
    </row>
    <row r="8" spans="1:3" x14ac:dyDescent="0.2">
      <c r="B8" s="4">
        <v>1063.4380000000001</v>
      </c>
      <c r="C8" s="4">
        <v>199.07769999999999</v>
      </c>
    </row>
    <row r="9" spans="1:3" x14ac:dyDescent="0.2">
      <c r="B9" s="4">
        <v>1782.5250000000001</v>
      </c>
      <c r="C9" s="4">
        <v>491.30599999999998</v>
      </c>
    </row>
    <row r="10" spans="1:3" x14ac:dyDescent="0.2">
      <c r="B10" s="4">
        <v>1393.981</v>
      </c>
      <c r="C10" s="4">
        <v>879.26289999999995</v>
      </c>
    </row>
    <row r="11" spans="1:3" x14ac:dyDescent="0.2">
      <c r="B11" s="4">
        <v>4003.9409999999998</v>
      </c>
      <c r="C11" s="4">
        <v>973.92250000000001</v>
      </c>
    </row>
    <row r="12" spans="1:3" x14ac:dyDescent="0.2">
      <c r="B12" s="4">
        <v>1922.7380000000001</v>
      </c>
      <c r="C12" s="4">
        <v>836.54049999999995</v>
      </c>
    </row>
    <row r="13" spans="1:3" x14ac:dyDescent="0.2">
      <c r="B13" s="4">
        <v>1772.248</v>
      </c>
      <c r="C13" s="4">
        <v>845.08910000000003</v>
      </c>
    </row>
    <row r="14" spans="1:3" x14ac:dyDescent="0.2">
      <c r="B14" s="4">
        <v>1156.673</v>
      </c>
      <c r="C14" s="4">
        <v>1523.2739999999999</v>
      </c>
    </row>
    <row r="15" spans="1:3" x14ac:dyDescent="0.2">
      <c r="B15" s="4">
        <v>1469.797</v>
      </c>
      <c r="C15" s="4">
        <v>529.11300000000006</v>
      </c>
    </row>
    <row r="16" spans="1:3" x14ac:dyDescent="0.2">
      <c r="B16" s="4">
        <v>4659.8919999999998</v>
      </c>
      <c r="C16" s="4">
        <v>1345.075</v>
      </c>
    </row>
    <row r="17" spans="2:3" x14ac:dyDescent="0.2">
      <c r="B17" s="4">
        <v>5244.384</v>
      </c>
      <c r="C17" s="4">
        <v>2647.9090000000001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F24"/>
  <sheetViews>
    <sheetView workbookViewId="0">
      <selection activeCell="H11" sqref="H11"/>
    </sheetView>
  </sheetViews>
  <sheetFormatPr baseColWidth="10" defaultColWidth="8.83203125" defaultRowHeight="15" x14ac:dyDescent="0.2"/>
  <sheetData>
    <row r="1" spans="1:6" ht="32" x14ac:dyDescent="0.2">
      <c r="A1" s="6" t="s">
        <v>375</v>
      </c>
      <c r="B1" t="s">
        <v>9</v>
      </c>
      <c r="C1" t="s">
        <v>10</v>
      </c>
    </row>
    <row r="2" spans="1:6" x14ac:dyDescent="0.2">
      <c r="A2" t="s">
        <v>371</v>
      </c>
      <c r="B2" s="43">
        <v>523.2416174</v>
      </c>
      <c r="C2" s="43">
        <v>403.23170829999998</v>
      </c>
      <c r="D2" s="43"/>
      <c r="E2" s="43"/>
      <c r="F2" s="43"/>
    </row>
    <row r="3" spans="1:6" x14ac:dyDescent="0.2">
      <c r="B3" s="43">
        <v>581.84195090000003</v>
      </c>
      <c r="C3" s="43">
        <v>566.19476540000005</v>
      </c>
    </row>
    <row r="4" spans="1:6" x14ac:dyDescent="0.2">
      <c r="B4" s="43">
        <v>600.96243019999997</v>
      </c>
      <c r="C4" s="43">
        <v>153.84369520000001</v>
      </c>
    </row>
    <row r="5" spans="1:6" x14ac:dyDescent="0.2">
      <c r="B5" s="43">
        <v>618.32115580000004</v>
      </c>
      <c r="C5" s="43">
        <v>134.13525910000001</v>
      </c>
    </row>
    <row r="6" spans="1:6" x14ac:dyDescent="0.2">
      <c r="B6" s="43">
        <v>413.02269890000002</v>
      </c>
    </row>
    <row r="8" spans="1:6" x14ac:dyDescent="0.2">
      <c r="A8" t="s">
        <v>372</v>
      </c>
      <c r="B8" s="43">
        <v>223.77628920000001</v>
      </c>
      <c r="C8" s="43">
        <v>237.1951225</v>
      </c>
    </row>
    <row r="9" spans="1:6" x14ac:dyDescent="0.2">
      <c r="B9" s="43">
        <v>238.81572610000001</v>
      </c>
      <c r="C9" s="43">
        <v>71.657448029999998</v>
      </c>
    </row>
    <row r="10" spans="1:6" x14ac:dyDescent="0.2">
      <c r="B10" s="43">
        <v>154.38737589999999</v>
      </c>
      <c r="C10" s="43">
        <v>103.3165992</v>
      </c>
    </row>
    <row r="11" spans="1:6" x14ac:dyDescent="0.2">
      <c r="B11" s="43">
        <v>159.89136579999999</v>
      </c>
      <c r="C11" s="43">
        <v>94.728290360000003</v>
      </c>
    </row>
    <row r="12" spans="1:6" x14ac:dyDescent="0.2">
      <c r="B12" s="43">
        <v>154.88351209999999</v>
      </c>
    </row>
    <row r="14" spans="1:6" x14ac:dyDescent="0.2">
      <c r="A14" t="s">
        <v>373</v>
      </c>
      <c r="B14" s="43">
        <v>1005.896359</v>
      </c>
      <c r="C14" s="43">
        <v>751.11788809999996</v>
      </c>
    </row>
    <row r="15" spans="1:6" x14ac:dyDescent="0.2">
      <c r="B15" s="43">
        <v>808.49978550000003</v>
      </c>
      <c r="C15" s="43">
        <v>816.49120359999995</v>
      </c>
    </row>
    <row r="16" spans="1:6" x14ac:dyDescent="0.2">
      <c r="B16" s="43">
        <v>948.01504379999994</v>
      </c>
      <c r="C16" s="43">
        <v>528.64916840000001</v>
      </c>
    </row>
    <row r="17" spans="1:3" x14ac:dyDescent="0.2">
      <c r="B17" s="43">
        <v>1072.27846</v>
      </c>
      <c r="C17" s="43">
        <v>520.62668380000002</v>
      </c>
    </row>
    <row r="18" spans="1:3" x14ac:dyDescent="0.2">
      <c r="B18" s="43">
        <v>904.11676160000002</v>
      </c>
    </row>
    <row r="20" spans="1:3" x14ac:dyDescent="0.2">
      <c r="A20" t="s">
        <v>374</v>
      </c>
      <c r="B20" s="43">
        <v>333.47054859999997</v>
      </c>
      <c r="C20" s="43">
        <v>237.1951225</v>
      </c>
    </row>
    <row r="21" spans="1:3" x14ac:dyDescent="0.2">
      <c r="B21" s="43">
        <v>275.28940069999999</v>
      </c>
      <c r="C21" s="43">
        <v>110.00932160000001</v>
      </c>
    </row>
    <row r="22" spans="1:3" x14ac:dyDescent="0.2">
      <c r="B22" s="43">
        <v>239.87460060000001</v>
      </c>
      <c r="C22" s="43">
        <v>62.59326815</v>
      </c>
    </row>
    <row r="23" spans="1:3" x14ac:dyDescent="0.2">
      <c r="B23" s="43">
        <v>218.0336806</v>
      </c>
      <c r="C23" s="43">
        <v>220.5274599</v>
      </c>
    </row>
    <row r="24" spans="1:3" x14ac:dyDescent="0.2">
      <c r="B24" s="43">
        <v>265.69448010000002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C6"/>
  <sheetViews>
    <sheetView workbookViewId="0">
      <selection sqref="A1:C1"/>
    </sheetView>
  </sheetViews>
  <sheetFormatPr baseColWidth="10" defaultColWidth="8.83203125" defaultRowHeight="15" x14ac:dyDescent="0.2"/>
  <sheetData>
    <row r="1" spans="1:3" ht="16" x14ac:dyDescent="0.2">
      <c r="A1" t="s">
        <v>376</v>
      </c>
      <c r="B1" s="33" t="s">
        <v>30</v>
      </c>
      <c r="C1" s="33" t="s">
        <v>334</v>
      </c>
    </row>
    <row r="2" spans="1:3" x14ac:dyDescent="0.2">
      <c r="B2" s="4">
        <v>1475.615</v>
      </c>
      <c r="C2" s="4">
        <v>644.66459999999995</v>
      </c>
    </row>
    <row r="3" spans="1:3" x14ac:dyDescent="0.2">
      <c r="B3" s="4">
        <v>822.76639999999998</v>
      </c>
      <c r="C3" s="4">
        <v>929.69749999999999</v>
      </c>
    </row>
    <row r="4" spans="1:3" x14ac:dyDescent="0.2">
      <c r="B4" s="4">
        <v>3499.5790000000002</v>
      </c>
      <c r="C4" s="4">
        <v>408.92430000000002</v>
      </c>
    </row>
    <row r="5" spans="1:3" x14ac:dyDescent="0.2">
      <c r="B5" s="4">
        <v>2108.761</v>
      </c>
      <c r="C5" s="4">
        <v>196.6694</v>
      </c>
    </row>
    <row r="6" spans="1:3" x14ac:dyDescent="0.2">
      <c r="B6" s="4">
        <v>1772.4380000000001</v>
      </c>
      <c r="C6" s="4">
        <v>382.54919999999998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C7"/>
  <sheetViews>
    <sheetView workbookViewId="0">
      <selection sqref="A1:C1"/>
    </sheetView>
  </sheetViews>
  <sheetFormatPr baseColWidth="10" defaultColWidth="8.83203125" defaultRowHeight="15" x14ac:dyDescent="0.2"/>
  <cols>
    <col min="3" max="3" width="12.33203125" customWidth="1"/>
  </cols>
  <sheetData>
    <row r="1" spans="1:3" ht="16" x14ac:dyDescent="0.2">
      <c r="A1" t="s">
        <v>377</v>
      </c>
      <c r="B1" s="33" t="s">
        <v>30</v>
      </c>
      <c r="C1" s="33" t="s">
        <v>334</v>
      </c>
    </row>
    <row r="2" spans="1:3" x14ac:dyDescent="0.2">
      <c r="B2" s="4">
        <v>2012.752</v>
      </c>
      <c r="C2" s="4">
        <v>1106.598</v>
      </c>
    </row>
    <row r="3" spans="1:3" x14ac:dyDescent="0.2">
      <c r="B3" s="4">
        <v>1846.6659999999999</v>
      </c>
      <c r="C3" s="4">
        <v>1166.548</v>
      </c>
    </row>
    <row r="4" spans="1:3" x14ac:dyDescent="0.2">
      <c r="B4" s="4">
        <v>1171.5930000000001</v>
      </c>
      <c r="C4" s="4">
        <v>2207.415</v>
      </c>
    </row>
    <row r="5" spans="1:3" x14ac:dyDescent="0.2">
      <c r="B5" s="4">
        <v>2031.96</v>
      </c>
      <c r="C5" s="4">
        <v>4351.4769999999999</v>
      </c>
    </row>
    <row r="6" spans="1:3" x14ac:dyDescent="0.2">
      <c r="B6" s="4">
        <v>465.80279999999999</v>
      </c>
      <c r="C6" s="4">
        <v>1659.9290000000001</v>
      </c>
    </row>
    <row r="7" spans="1:3" x14ac:dyDescent="0.2">
      <c r="B7" s="4"/>
      <c r="C7" s="4">
        <v>1260.2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C6"/>
  <sheetViews>
    <sheetView workbookViewId="0">
      <selection sqref="A1:C1"/>
    </sheetView>
  </sheetViews>
  <sheetFormatPr baseColWidth="10" defaultColWidth="8.83203125" defaultRowHeight="15" x14ac:dyDescent="0.2"/>
  <cols>
    <col min="3" max="3" width="11.5" customWidth="1"/>
  </cols>
  <sheetData>
    <row r="1" spans="1:3" ht="32" x14ac:dyDescent="0.2">
      <c r="A1" s="6" t="s">
        <v>378</v>
      </c>
      <c r="B1" s="33" t="s">
        <v>30</v>
      </c>
      <c r="C1" s="33" t="s">
        <v>334</v>
      </c>
    </row>
    <row r="2" spans="1:3" x14ac:dyDescent="0.2">
      <c r="B2" s="4">
        <v>62.318840000000002</v>
      </c>
      <c r="C2" s="4">
        <v>34.649120000000003</v>
      </c>
    </row>
    <row r="3" spans="1:3" x14ac:dyDescent="0.2">
      <c r="B3" s="4">
        <v>66.52807</v>
      </c>
      <c r="C3" s="4">
        <v>36.829839999999997</v>
      </c>
    </row>
    <row r="4" spans="1:3" x14ac:dyDescent="0.2">
      <c r="B4" s="4">
        <v>28.07339</v>
      </c>
      <c r="C4" s="4">
        <v>65.019760000000005</v>
      </c>
    </row>
    <row r="5" spans="1:3" x14ac:dyDescent="0.2">
      <c r="B5" s="4">
        <v>11.44068</v>
      </c>
      <c r="C5" s="4">
        <v>45.102499999999999</v>
      </c>
    </row>
    <row r="6" spans="1:3" x14ac:dyDescent="0.2">
      <c r="B6" s="4">
        <v>32.032859999999999</v>
      </c>
      <c r="C6" s="4">
        <v>46.913580000000003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C6"/>
  <sheetViews>
    <sheetView workbookViewId="0">
      <selection sqref="A1:C1"/>
    </sheetView>
  </sheetViews>
  <sheetFormatPr baseColWidth="10" defaultColWidth="8.83203125" defaultRowHeight="15" x14ac:dyDescent="0.2"/>
  <sheetData>
    <row r="1" spans="1:3" ht="32" x14ac:dyDescent="0.2">
      <c r="A1" s="6" t="s">
        <v>379</v>
      </c>
      <c r="B1" s="33" t="s">
        <v>30</v>
      </c>
      <c r="C1" s="33" t="s">
        <v>334</v>
      </c>
    </row>
    <row r="2" spans="1:3" x14ac:dyDescent="0.2">
      <c r="B2" s="4">
        <v>496.33780000000002</v>
      </c>
      <c r="C2" s="4">
        <v>324.16629999999998</v>
      </c>
    </row>
    <row r="3" spans="1:3" x14ac:dyDescent="0.2">
      <c r="B3" s="4">
        <v>572.89829999999995</v>
      </c>
      <c r="C3" s="4">
        <v>440.20909999999998</v>
      </c>
    </row>
    <row r="4" spans="1:3" x14ac:dyDescent="0.2">
      <c r="B4" s="4">
        <v>360.87169999999998</v>
      </c>
      <c r="C4" s="4">
        <v>557.42960000000005</v>
      </c>
    </row>
    <row r="5" spans="1:3" x14ac:dyDescent="0.2">
      <c r="B5" s="4">
        <v>291.72989999999999</v>
      </c>
      <c r="C5" s="4">
        <v>406.74169999999998</v>
      </c>
    </row>
    <row r="6" spans="1:3" x14ac:dyDescent="0.2">
      <c r="B6" s="4">
        <v>402.37130000000002</v>
      </c>
      <c r="C6" s="4">
        <v>338.33789999999999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C7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ht="32" x14ac:dyDescent="0.2">
      <c r="A1" s="6" t="s">
        <v>380</v>
      </c>
      <c r="B1" s="33" t="s">
        <v>30</v>
      </c>
      <c r="C1" s="33" t="s">
        <v>334</v>
      </c>
    </row>
    <row r="2" spans="1:3" x14ac:dyDescent="0.2">
      <c r="B2" s="4">
        <v>52.899569999999997</v>
      </c>
      <c r="C2" s="4">
        <v>48.223350000000003</v>
      </c>
    </row>
    <row r="3" spans="1:3" x14ac:dyDescent="0.2">
      <c r="B3" s="4">
        <v>52.91339</v>
      </c>
      <c r="C3" s="4">
        <v>43.883499999999998</v>
      </c>
    </row>
    <row r="4" spans="1:3" x14ac:dyDescent="0.2">
      <c r="B4" s="4">
        <v>42.710120000000003</v>
      </c>
      <c r="C4" s="4">
        <v>62</v>
      </c>
    </row>
    <row r="5" spans="1:3" x14ac:dyDescent="0.2">
      <c r="B5" s="4">
        <v>61.553400000000003</v>
      </c>
      <c r="C5" s="4">
        <v>75.2363</v>
      </c>
    </row>
    <row r="6" spans="1:3" x14ac:dyDescent="0.2">
      <c r="B6" s="4">
        <v>22.49615</v>
      </c>
      <c r="C6" s="4">
        <v>46.869709999999998</v>
      </c>
    </row>
    <row r="7" spans="1:3" x14ac:dyDescent="0.2">
      <c r="B7" s="4"/>
      <c r="C7" s="4">
        <v>42.065489999999997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K5"/>
  <sheetViews>
    <sheetView workbookViewId="0">
      <selection activeCell="B1" sqref="B1:C1"/>
    </sheetView>
  </sheetViews>
  <sheetFormatPr baseColWidth="10" defaultColWidth="8.83203125" defaultRowHeight="15" x14ac:dyDescent="0.2"/>
  <cols>
    <col min="3" max="3" width="11.83203125" customWidth="1"/>
    <col min="7" max="7" width="11.5" customWidth="1"/>
    <col min="11" max="11" width="14.6640625" customWidth="1"/>
  </cols>
  <sheetData>
    <row r="1" spans="1:11" ht="32" x14ac:dyDescent="0.2">
      <c r="A1" s="6" t="s">
        <v>381</v>
      </c>
      <c r="B1" s="33" t="s">
        <v>30</v>
      </c>
      <c r="C1" s="33" t="s">
        <v>334</v>
      </c>
      <c r="F1" s="33" t="s">
        <v>30</v>
      </c>
      <c r="G1" s="33" t="s">
        <v>334</v>
      </c>
      <c r="J1" s="33" t="s">
        <v>30</v>
      </c>
      <c r="K1" s="33" t="s">
        <v>334</v>
      </c>
    </row>
    <row r="2" spans="1:11" x14ac:dyDescent="0.2">
      <c r="A2" t="s">
        <v>382</v>
      </c>
      <c r="B2" s="4">
        <v>10.44558</v>
      </c>
      <c r="C2" s="4">
        <v>10.31535</v>
      </c>
      <c r="E2" t="s">
        <v>383</v>
      </c>
      <c r="F2" s="4">
        <v>3.08697</v>
      </c>
      <c r="G2" s="4">
        <v>3.454027</v>
      </c>
      <c r="I2" t="s">
        <v>384</v>
      </c>
      <c r="J2" s="4">
        <v>33.83766</v>
      </c>
      <c r="K2" s="4">
        <v>29.864699999999999</v>
      </c>
    </row>
    <row r="3" spans="1:11" x14ac:dyDescent="0.2">
      <c r="B3" s="4">
        <v>7.7537229999999999</v>
      </c>
      <c r="C3" s="4">
        <v>6.9220829999999998</v>
      </c>
      <c r="F3" s="4">
        <v>2.9824600000000001</v>
      </c>
      <c r="G3" s="4">
        <v>2.5410979999999999</v>
      </c>
      <c r="J3" s="4">
        <v>25.99774</v>
      </c>
      <c r="K3" s="4">
        <v>27.24052</v>
      </c>
    </row>
    <row r="4" spans="1:11" x14ac:dyDescent="0.2">
      <c r="B4" s="4">
        <v>8.5319789999999998</v>
      </c>
      <c r="C4" s="4">
        <v>3.9874000000000001</v>
      </c>
      <c r="F4" s="4">
        <v>2.5177320000000001</v>
      </c>
      <c r="G4" s="4">
        <v>1.487096</v>
      </c>
      <c r="J4" s="4">
        <v>33.887569999999997</v>
      </c>
      <c r="K4" s="4">
        <v>26.81334</v>
      </c>
    </row>
    <row r="5" spans="1:11" x14ac:dyDescent="0.2">
      <c r="B5" s="4"/>
      <c r="C5" s="4">
        <v>4.4427640000000004</v>
      </c>
      <c r="F5" s="4"/>
      <c r="G5" s="4">
        <v>1.6591039999999999</v>
      </c>
      <c r="J5" s="4"/>
      <c r="K5" s="4">
        <v>26.778099999999998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8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x14ac:dyDescent="0.2">
      <c r="A1" t="s">
        <v>32</v>
      </c>
      <c r="B1" t="s">
        <v>30</v>
      </c>
      <c r="C1" t="s">
        <v>31</v>
      </c>
    </row>
    <row r="2" spans="1:3" x14ac:dyDescent="0.2">
      <c r="A2" t="s">
        <v>33</v>
      </c>
      <c r="B2" s="4">
        <v>10700.6</v>
      </c>
      <c r="C2" s="4">
        <v>14238.1</v>
      </c>
    </row>
    <row r="3" spans="1:3" x14ac:dyDescent="0.2">
      <c r="B3" s="4">
        <v>6731.32</v>
      </c>
      <c r="C3" s="4">
        <v>7923.2</v>
      </c>
    </row>
    <row r="4" spans="1:3" x14ac:dyDescent="0.2">
      <c r="B4" s="4">
        <v>22818</v>
      </c>
      <c r="C4" s="4">
        <v>5831.95</v>
      </c>
    </row>
    <row r="5" spans="1:3" x14ac:dyDescent="0.2">
      <c r="B5" s="4">
        <v>43403.1</v>
      </c>
      <c r="C5" s="4">
        <v>48971.3</v>
      </c>
    </row>
    <row r="6" spans="1:3" x14ac:dyDescent="0.2">
      <c r="B6" s="4">
        <v>26890.799999999999</v>
      </c>
      <c r="C6" s="4">
        <v>14869.1</v>
      </c>
    </row>
    <row r="7" spans="1:3" x14ac:dyDescent="0.2">
      <c r="B7" s="4">
        <v>44521.1</v>
      </c>
      <c r="C7" s="4">
        <v>18291.5</v>
      </c>
    </row>
    <row r="8" spans="1:3" x14ac:dyDescent="0.2">
      <c r="B8" s="4">
        <v>17251.900000000001</v>
      </c>
      <c r="C8" s="4">
        <v>3571.83</v>
      </c>
    </row>
    <row r="9" spans="1:3" x14ac:dyDescent="0.2">
      <c r="B9" s="4">
        <v>31968.2</v>
      </c>
      <c r="C9" s="4">
        <v>17237.599999999999</v>
      </c>
    </row>
    <row r="10" spans="1:3" x14ac:dyDescent="0.2">
      <c r="B10" s="4">
        <v>52223.199999999997</v>
      </c>
      <c r="C10" s="4">
        <v>1094.1199999999999</v>
      </c>
    </row>
    <row r="11" spans="1:3" x14ac:dyDescent="0.2">
      <c r="B11" s="4">
        <v>27601.1</v>
      </c>
      <c r="C11" s="4">
        <v>19298.099999999999</v>
      </c>
    </row>
    <row r="12" spans="1:3" x14ac:dyDescent="0.2">
      <c r="B12" s="4">
        <v>32486.400000000001</v>
      </c>
      <c r="C12" s="4">
        <v>8525.7900000000009</v>
      </c>
    </row>
    <row r="13" spans="1:3" x14ac:dyDescent="0.2">
      <c r="B13" s="4">
        <v>33663.699999999997</v>
      </c>
      <c r="C13" s="4">
        <v>302.13600000000002</v>
      </c>
    </row>
    <row r="14" spans="1:3" x14ac:dyDescent="0.2">
      <c r="B14" s="4">
        <v>41794.400000000001</v>
      </c>
    </row>
    <row r="15" spans="1:3" x14ac:dyDescent="0.2">
      <c r="B15" s="4"/>
      <c r="C15" s="4"/>
    </row>
    <row r="18" spans="3:3" x14ac:dyDescent="0.2">
      <c r="C18" s="4"/>
    </row>
  </sheetData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R12"/>
  <sheetViews>
    <sheetView workbookViewId="0"/>
  </sheetViews>
  <sheetFormatPr baseColWidth="10" defaultColWidth="8.83203125" defaultRowHeight="15" x14ac:dyDescent="0.2"/>
  <cols>
    <col min="9" max="9" width="19.1640625" customWidth="1"/>
    <col min="10" max="10" width="16.5" customWidth="1"/>
  </cols>
  <sheetData>
    <row r="1" spans="1:18" ht="80" x14ac:dyDescent="0.2">
      <c r="A1" s="6" t="s">
        <v>385</v>
      </c>
      <c r="B1" s="46" t="s">
        <v>30</v>
      </c>
      <c r="C1" s="46"/>
      <c r="D1" s="46" t="s">
        <v>334</v>
      </c>
      <c r="E1" s="46"/>
      <c r="G1" t="s">
        <v>35</v>
      </c>
      <c r="I1" s="6" t="s">
        <v>391</v>
      </c>
      <c r="J1" s="6" t="s">
        <v>392</v>
      </c>
      <c r="K1" s="6" t="s">
        <v>279</v>
      </c>
      <c r="L1" s="6" t="s">
        <v>386</v>
      </c>
      <c r="M1" s="6" t="s">
        <v>387</v>
      </c>
      <c r="N1" s="6" t="s">
        <v>388</v>
      </c>
      <c r="O1" s="6" t="s">
        <v>389</v>
      </c>
      <c r="P1" s="6" t="s">
        <v>390</v>
      </c>
      <c r="Q1" s="6" t="s">
        <v>389</v>
      </c>
      <c r="R1" s="6" t="s">
        <v>390</v>
      </c>
    </row>
    <row r="2" spans="1:18" x14ac:dyDescent="0.2">
      <c r="A2" s="42" t="s">
        <v>270</v>
      </c>
      <c r="B2" s="19">
        <v>1.893637</v>
      </c>
      <c r="C2" s="19">
        <v>1.676733</v>
      </c>
      <c r="D2" s="19">
        <v>0.39175670000000001</v>
      </c>
      <c r="E2" s="19">
        <v>0.638764</v>
      </c>
      <c r="I2" t="s">
        <v>393</v>
      </c>
      <c r="J2" t="s">
        <v>394</v>
      </c>
      <c r="K2">
        <v>13141.5</v>
      </c>
      <c r="L2">
        <v>16248.5</v>
      </c>
      <c r="M2">
        <v>13141.5</v>
      </c>
      <c r="N2">
        <v>16248.5</v>
      </c>
      <c r="O2">
        <f>M2*100/M3</f>
        <v>57.756711143927006</v>
      </c>
      <c r="P2">
        <f>N2*100/N3</f>
        <v>39.175667856109555</v>
      </c>
      <c r="Q2" s="37">
        <f>O2/100</f>
        <v>0.57756711143927009</v>
      </c>
      <c r="R2" s="37">
        <f>P2/100</f>
        <v>0.39175667856109553</v>
      </c>
    </row>
    <row r="3" spans="1:18" x14ac:dyDescent="0.2">
      <c r="A3" s="42" t="s">
        <v>239</v>
      </c>
      <c r="B3" s="19">
        <v>2.2576939999999999</v>
      </c>
      <c r="C3" s="19">
        <v>1.6969909999999999</v>
      </c>
      <c r="D3" s="19">
        <v>0.5775671</v>
      </c>
      <c r="E3" s="19">
        <v>0.66053309999999998</v>
      </c>
      <c r="I3" t="s">
        <v>395</v>
      </c>
      <c r="J3" t="s">
        <v>396</v>
      </c>
      <c r="K3">
        <v>22753.200000000001</v>
      </c>
      <c r="L3">
        <v>41476</v>
      </c>
      <c r="M3">
        <v>22753.200000000001</v>
      </c>
      <c r="N3">
        <v>41476</v>
      </c>
      <c r="O3">
        <f>M3*100/M3</f>
        <v>100</v>
      </c>
      <c r="P3">
        <f>N3*100/N3</f>
        <v>100</v>
      </c>
      <c r="Q3">
        <f t="shared" ref="Q3:R4" si="0">O3/100</f>
        <v>1</v>
      </c>
      <c r="R3">
        <f t="shared" si="0"/>
        <v>1</v>
      </c>
    </row>
    <row r="4" spans="1:18" x14ac:dyDescent="0.2">
      <c r="I4" t="s">
        <v>397</v>
      </c>
      <c r="J4" t="s">
        <v>398</v>
      </c>
      <c r="K4">
        <v>25572.1</v>
      </c>
      <c r="L4">
        <v>35427</v>
      </c>
      <c r="M4">
        <f>AVERAGE(K4:K5)</f>
        <v>19343.25</v>
      </c>
      <c r="N4">
        <f>AVERAGE(L4:L5)</f>
        <v>29543.25</v>
      </c>
      <c r="O4">
        <f>M4*100/M6</f>
        <v>66.053311842864602</v>
      </c>
      <c r="P4">
        <f>N4*100/N6</f>
        <v>63.876399574924889</v>
      </c>
      <c r="Q4" s="37">
        <f t="shared" si="0"/>
        <v>0.66053311842864604</v>
      </c>
      <c r="R4" s="37">
        <f t="shared" si="0"/>
        <v>0.63876399574924891</v>
      </c>
    </row>
    <row r="5" spans="1:18" x14ac:dyDescent="0.2">
      <c r="I5" t="s">
        <v>399</v>
      </c>
      <c r="J5" t="s">
        <v>400</v>
      </c>
      <c r="K5">
        <v>13114.4</v>
      </c>
      <c r="L5">
        <v>23659.5</v>
      </c>
    </row>
    <row r="6" spans="1:18" x14ac:dyDescent="0.2">
      <c r="I6" t="s">
        <v>401</v>
      </c>
      <c r="J6" t="s">
        <v>402</v>
      </c>
      <c r="K6">
        <v>35008.699999999997</v>
      </c>
      <c r="L6">
        <v>50520.800000000003</v>
      </c>
      <c r="M6">
        <f>AVERAGE(K6:K7)</f>
        <v>29284.3</v>
      </c>
      <c r="N6">
        <f>AVERAGE(L6:L7)</f>
        <v>46250.65</v>
      </c>
      <c r="O6">
        <f>M6*100/M6</f>
        <v>100</v>
      </c>
      <c r="P6">
        <f>N6*100/N6</f>
        <v>100</v>
      </c>
      <c r="Q6">
        <f t="shared" ref="Q6:R6" si="1">O6/100</f>
        <v>1</v>
      </c>
      <c r="R6">
        <f t="shared" si="1"/>
        <v>1</v>
      </c>
    </row>
    <row r="7" spans="1:18" x14ac:dyDescent="0.2">
      <c r="I7" t="s">
        <v>403</v>
      </c>
      <c r="J7" t="s">
        <v>404</v>
      </c>
      <c r="K7">
        <v>23559.9</v>
      </c>
      <c r="L7">
        <v>41980.5</v>
      </c>
    </row>
    <row r="8" spans="1:18" x14ac:dyDescent="0.2">
      <c r="I8" t="s">
        <v>405</v>
      </c>
      <c r="J8" t="s">
        <v>406</v>
      </c>
      <c r="K8">
        <v>52449.4</v>
      </c>
      <c r="L8">
        <v>59698.9</v>
      </c>
      <c r="M8">
        <v>52449.4</v>
      </c>
      <c r="N8">
        <v>59698.9</v>
      </c>
      <c r="O8">
        <f>M8*100/M9</f>
        <v>225.76943275050147</v>
      </c>
      <c r="P8">
        <f>N8*100/N9</f>
        <v>189.36371667240266</v>
      </c>
      <c r="Q8" s="37">
        <f t="shared" ref="Q8:R9" si="2">O8/100</f>
        <v>2.2576943275050145</v>
      </c>
      <c r="R8" s="37">
        <f t="shared" si="2"/>
        <v>1.8936371667240266</v>
      </c>
    </row>
    <row r="9" spans="1:18" x14ac:dyDescent="0.2">
      <c r="I9" t="s">
        <v>407</v>
      </c>
      <c r="J9" t="s">
        <v>408</v>
      </c>
      <c r="K9">
        <v>28982.5</v>
      </c>
      <c r="L9">
        <v>32704.6</v>
      </c>
      <c r="M9">
        <f>AVERAGE(K9:K10)</f>
        <v>23231.4</v>
      </c>
      <c r="N9">
        <f>AVERAGE(L9:L10)</f>
        <v>31526.05</v>
      </c>
      <c r="O9">
        <f>M9*100/M9</f>
        <v>100</v>
      </c>
      <c r="P9">
        <f>N9*100/N9</f>
        <v>100</v>
      </c>
      <c r="Q9">
        <f t="shared" si="2"/>
        <v>1</v>
      </c>
      <c r="R9">
        <f t="shared" si="2"/>
        <v>1</v>
      </c>
    </row>
    <row r="10" spans="1:18" x14ac:dyDescent="0.2">
      <c r="I10" t="s">
        <v>409</v>
      </c>
      <c r="J10" t="s">
        <v>410</v>
      </c>
      <c r="K10">
        <v>17480.3</v>
      </c>
      <c r="L10">
        <v>30347.5</v>
      </c>
    </row>
    <row r="11" spans="1:18" x14ac:dyDescent="0.2">
      <c r="I11" t="s">
        <v>411</v>
      </c>
      <c r="J11" t="s">
        <v>412</v>
      </c>
      <c r="K11">
        <v>31279.1</v>
      </c>
      <c r="L11">
        <v>44430.9</v>
      </c>
      <c r="M11">
        <v>31279.1</v>
      </c>
      <c r="N11">
        <v>44430.9</v>
      </c>
      <c r="O11">
        <f>M11*100/M12</f>
        <v>169.69905762230024</v>
      </c>
      <c r="P11">
        <f>N11*100/N12</f>
        <v>167.67326452440705</v>
      </c>
      <c r="Q11" s="37">
        <f t="shared" ref="Q11:R12" si="3">O11/100</f>
        <v>1.6969905762230024</v>
      </c>
      <c r="R11" s="37">
        <f t="shared" si="3"/>
        <v>1.6767326452440705</v>
      </c>
    </row>
    <row r="12" spans="1:18" x14ac:dyDescent="0.2">
      <c r="I12" t="s">
        <v>413</v>
      </c>
      <c r="J12" t="s">
        <v>414</v>
      </c>
      <c r="K12">
        <v>18432.099999999999</v>
      </c>
      <c r="L12">
        <v>26498.5</v>
      </c>
      <c r="M12">
        <v>18432.099999999999</v>
      </c>
      <c r="N12">
        <v>26498.5</v>
      </c>
      <c r="O12">
        <f>M12*100/M12</f>
        <v>100</v>
      </c>
      <c r="P12">
        <f>N12*100/N12</f>
        <v>100</v>
      </c>
      <c r="Q12">
        <f t="shared" si="3"/>
        <v>1</v>
      </c>
      <c r="R12">
        <f t="shared" si="3"/>
        <v>1</v>
      </c>
    </row>
  </sheetData>
  <mergeCells count="2">
    <mergeCell ref="B1:C1"/>
    <mergeCell ref="D1:E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2"/>
  <sheetViews>
    <sheetView topLeftCell="A2" zoomScale="90" zoomScaleNormal="90" workbookViewId="0">
      <selection activeCell="E19" sqref="E19"/>
    </sheetView>
  </sheetViews>
  <sheetFormatPr baseColWidth="10" defaultColWidth="8.83203125" defaultRowHeight="15" x14ac:dyDescent="0.2"/>
  <cols>
    <col min="7" max="7" width="24.6640625" customWidth="1"/>
  </cols>
  <sheetData>
    <row r="1" spans="1:18" ht="48" x14ac:dyDescent="0.2">
      <c r="A1" t="s">
        <v>34</v>
      </c>
      <c r="B1" s="18" t="s">
        <v>30</v>
      </c>
      <c r="C1" s="18" t="s">
        <v>31</v>
      </c>
      <c r="E1" t="s">
        <v>35</v>
      </c>
      <c r="F1" s="8" t="s">
        <v>36</v>
      </c>
      <c r="G1" s="8" t="s">
        <v>37</v>
      </c>
      <c r="H1" s="8" t="s">
        <v>38</v>
      </c>
      <c r="I1" s="8" t="s">
        <v>39</v>
      </c>
      <c r="J1" s="8" t="s">
        <v>40</v>
      </c>
      <c r="K1" s="8" t="s">
        <v>41</v>
      </c>
      <c r="L1" s="8" t="s">
        <v>42</v>
      </c>
      <c r="M1" s="8" t="s">
        <v>43</v>
      </c>
      <c r="N1" s="8" t="s">
        <v>44</v>
      </c>
      <c r="O1" s="8" t="s">
        <v>45</v>
      </c>
      <c r="P1" s="8" t="s">
        <v>46</v>
      </c>
      <c r="Q1" s="8" t="s">
        <v>47</v>
      </c>
      <c r="R1" s="8" t="s">
        <v>48</v>
      </c>
    </row>
    <row r="2" spans="1:18" x14ac:dyDescent="0.2">
      <c r="B2" s="19">
        <v>0.24318219999999999</v>
      </c>
      <c r="C2" s="19">
        <v>0.3274589</v>
      </c>
      <c r="F2" s="9">
        <v>1</v>
      </c>
      <c r="G2" s="9" t="s">
        <v>49</v>
      </c>
      <c r="H2" s="9">
        <v>4568.0510000000004</v>
      </c>
      <c r="I2" s="9">
        <v>3428.8690000000001</v>
      </c>
      <c r="J2" s="9">
        <v>4568.0510000000004</v>
      </c>
      <c r="K2" s="10">
        <v>14.1</v>
      </c>
      <c r="L2" s="10">
        <v>13.95</v>
      </c>
      <c r="M2" s="10">
        <v>13755</v>
      </c>
      <c r="N2" s="11">
        <v>13752</v>
      </c>
      <c r="O2" s="9">
        <f>I2/1000</f>
        <v>3.4288690000000002</v>
      </c>
      <c r="P2" s="9">
        <f>J2/1000</f>
        <v>4.5680510000000005</v>
      </c>
      <c r="Q2" s="9">
        <f>O2/K2</f>
        <v>0.24318219858156029</v>
      </c>
      <c r="R2" s="9">
        <f>P2/L2</f>
        <v>0.32745885304659506</v>
      </c>
    </row>
    <row r="3" spans="1:18" ht="16" x14ac:dyDescent="0.2">
      <c r="B3" s="19">
        <v>0.24501410000000001</v>
      </c>
      <c r="C3" s="19">
        <v>0.24484349999999999</v>
      </c>
      <c r="F3" s="9">
        <v>2</v>
      </c>
      <c r="G3" s="9" t="s">
        <v>50</v>
      </c>
      <c r="H3" s="9">
        <v>3163.3780000000002</v>
      </c>
      <c r="I3" s="9">
        <v>3466.9490000000001</v>
      </c>
      <c r="J3" s="9">
        <v>3163.3780000000002</v>
      </c>
      <c r="K3" s="10">
        <v>14.15</v>
      </c>
      <c r="L3" s="10">
        <v>12.92</v>
      </c>
      <c r="M3" s="12">
        <v>13756</v>
      </c>
      <c r="N3" s="10">
        <v>13753</v>
      </c>
      <c r="O3" s="9">
        <f t="shared" ref="O3:P9" si="0">I3/1000</f>
        <v>3.4669490000000001</v>
      </c>
      <c r="P3" s="9">
        <f t="shared" si="0"/>
        <v>3.1633780000000002</v>
      </c>
      <c r="Q3" s="9">
        <f t="shared" ref="Q3:R9" si="1">O3/K3</f>
        <v>0.24501406360424027</v>
      </c>
      <c r="R3" s="9">
        <f t="shared" si="1"/>
        <v>0.24484349845201239</v>
      </c>
    </row>
    <row r="4" spans="1:18" ht="16" x14ac:dyDescent="0.2">
      <c r="B4" s="19">
        <v>0.26148399999999999</v>
      </c>
      <c r="C4" s="19">
        <v>0.2783273</v>
      </c>
      <c r="F4" s="9">
        <v>3</v>
      </c>
      <c r="G4" s="9" t="s">
        <v>51</v>
      </c>
      <c r="H4" s="9">
        <v>3428.8690000000001</v>
      </c>
      <c r="I4" s="9">
        <v>3650.317</v>
      </c>
      <c r="J4" s="9">
        <v>3534.7570000000001</v>
      </c>
      <c r="K4" s="10">
        <v>13.96</v>
      </c>
      <c r="L4" s="10">
        <v>12.7</v>
      </c>
      <c r="M4" s="12">
        <v>13758</v>
      </c>
      <c r="N4" s="11">
        <v>13757</v>
      </c>
      <c r="O4" s="9">
        <f t="shared" si="0"/>
        <v>3.6503169999999998</v>
      </c>
      <c r="P4" s="9">
        <f t="shared" si="0"/>
        <v>3.5347569999999999</v>
      </c>
      <c r="Q4" s="9">
        <f>O4/K4</f>
        <v>0.26148402578796559</v>
      </c>
      <c r="R4" s="9">
        <f t="shared" si="1"/>
        <v>0.27832732283464567</v>
      </c>
    </row>
    <row r="5" spans="1:18" x14ac:dyDescent="0.2">
      <c r="B5" s="19">
        <v>0.21553820000000001</v>
      </c>
      <c r="C5" s="19">
        <v>0.29186529999999999</v>
      </c>
      <c r="F5" s="9">
        <v>4</v>
      </c>
      <c r="G5" s="9" t="s">
        <v>52</v>
      </c>
      <c r="H5" s="9">
        <v>3466.9490000000001</v>
      </c>
      <c r="I5" s="9">
        <v>2980.893</v>
      </c>
      <c r="J5" s="9">
        <v>3765.0630000000001</v>
      </c>
      <c r="K5" s="10">
        <v>13.83</v>
      </c>
      <c r="L5" s="10">
        <v>12.9</v>
      </c>
      <c r="M5" s="10">
        <v>13759</v>
      </c>
      <c r="N5" s="10">
        <v>13761</v>
      </c>
      <c r="O5" s="9">
        <f t="shared" si="0"/>
        <v>2.980893</v>
      </c>
      <c r="P5" s="9">
        <f t="shared" si="0"/>
        <v>3.765063</v>
      </c>
      <c r="Q5" s="9">
        <f t="shared" si="1"/>
        <v>0.21553817787418655</v>
      </c>
      <c r="R5" s="9">
        <f t="shared" si="1"/>
        <v>0.29186534883720927</v>
      </c>
    </row>
    <row r="6" spans="1:18" x14ac:dyDescent="0.2">
      <c r="B6" s="19">
        <v>0.1865154</v>
      </c>
      <c r="C6" s="19">
        <v>0.23617460000000001</v>
      </c>
      <c r="F6" s="9">
        <v>5</v>
      </c>
      <c r="G6" s="9" t="s">
        <v>53</v>
      </c>
      <c r="H6" s="9">
        <v>3534.7570000000001</v>
      </c>
      <c r="I6" s="9">
        <v>2566.4520000000002</v>
      </c>
      <c r="J6" s="9">
        <v>3141.1219999999998</v>
      </c>
      <c r="K6" s="10">
        <v>13.76</v>
      </c>
      <c r="L6" s="10">
        <v>13.3</v>
      </c>
      <c r="M6" s="10">
        <v>13760</v>
      </c>
      <c r="N6" s="10">
        <v>13764</v>
      </c>
      <c r="O6" s="9">
        <f t="shared" si="0"/>
        <v>2.5664520000000004</v>
      </c>
      <c r="P6" s="9">
        <f t="shared" si="0"/>
        <v>3.1411219999999997</v>
      </c>
      <c r="Q6" s="9">
        <f t="shared" si="1"/>
        <v>0.18651540697674421</v>
      </c>
      <c r="R6" s="9">
        <f t="shared" si="1"/>
        <v>0.23617458646616538</v>
      </c>
    </row>
    <row r="7" spans="1:18" x14ac:dyDescent="0.2">
      <c r="B7" s="19">
        <v>0.22749659999999999</v>
      </c>
      <c r="C7" s="19">
        <v>0.23341190000000001</v>
      </c>
      <c r="F7" s="9">
        <v>6</v>
      </c>
      <c r="G7" s="9" t="s">
        <v>54</v>
      </c>
      <c r="H7" s="9">
        <v>3650.317</v>
      </c>
      <c r="I7" s="9">
        <v>3253.201</v>
      </c>
      <c r="J7" s="9">
        <v>3267.7660000000001</v>
      </c>
      <c r="K7" s="10">
        <v>14.3</v>
      </c>
      <c r="L7" s="10">
        <v>14</v>
      </c>
      <c r="M7" s="10">
        <v>13762</v>
      </c>
      <c r="N7" s="10">
        <v>13767</v>
      </c>
      <c r="O7" s="9">
        <f t="shared" si="0"/>
        <v>3.2532010000000002</v>
      </c>
      <c r="P7" s="9">
        <f t="shared" si="0"/>
        <v>3.2677659999999999</v>
      </c>
      <c r="Q7" s="9">
        <f t="shared" si="1"/>
        <v>0.22749657342657342</v>
      </c>
      <c r="R7" s="9">
        <f t="shared" si="1"/>
        <v>0.23341185714285714</v>
      </c>
    </row>
    <row r="8" spans="1:18" x14ac:dyDescent="0.2">
      <c r="B8" s="19">
        <v>0.2345333</v>
      </c>
      <c r="C8" s="19">
        <v>0.2430522</v>
      </c>
      <c r="F8" s="9">
        <v>7</v>
      </c>
      <c r="G8" s="9" t="s">
        <v>55</v>
      </c>
      <c r="H8" s="9">
        <v>2980.893</v>
      </c>
      <c r="I8" s="9">
        <v>3236.5590000000002</v>
      </c>
      <c r="J8" s="9">
        <v>3159.6779999999999</v>
      </c>
      <c r="K8" s="10">
        <v>13.8</v>
      </c>
      <c r="L8" s="10">
        <v>13</v>
      </c>
      <c r="M8" s="10">
        <v>13763</v>
      </c>
      <c r="N8" s="10">
        <v>13768</v>
      </c>
      <c r="O8" s="9">
        <f t="shared" si="0"/>
        <v>3.2365590000000002</v>
      </c>
      <c r="P8" s="9">
        <f t="shared" si="0"/>
        <v>3.159678</v>
      </c>
      <c r="Q8" s="9">
        <f t="shared" si="1"/>
        <v>0.23453326086956522</v>
      </c>
      <c r="R8" s="9">
        <f t="shared" si="1"/>
        <v>0.24305215384615383</v>
      </c>
    </row>
    <row r="9" spans="1:18" x14ac:dyDescent="0.2">
      <c r="B9" s="19">
        <v>0.23567199999999999</v>
      </c>
      <c r="C9" s="19">
        <v>0.23782619999999999</v>
      </c>
      <c r="F9" s="9">
        <v>8</v>
      </c>
      <c r="G9" s="9" t="s">
        <v>56</v>
      </c>
      <c r="H9" s="9">
        <v>2566.4520000000002</v>
      </c>
      <c r="I9" s="9">
        <v>3252.2730000000001</v>
      </c>
      <c r="J9" s="9"/>
      <c r="K9" s="10">
        <v>13.8</v>
      </c>
      <c r="L9" s="9"/>
      <c r="M9" s="10">
        <v>13766</v>
      </c>
      <c r="N9" s="10"/>
      <c r="O9" s="9">
        <f t="shared" si="0"/>
        <v>3.2522730000000002</v>
      </c>
      <c r="P9" s="9"/>
      <c r="Q9" s="9">
        <f t="shared" si="1"/>
        <v>0.23567195652173914</v>
      </c>
      <c r="R9" s="9"/>
    </row>
    <row r="10" spans="1:18" x14ac:dyDescent="0.2">
      <c r="B10" s="19">
        <v>0.21250179999999999</v>
      </c>
      <c r="C10" s="19">
        <v>0.30985230000000002</v>
      </c>
      <c r="F10" s="9">
        <v>9</v>
      </c>
      <c r="G10" s="9" t="s">
        <v>57</v>
      </c>
      <c r="H10" s="9">
        <v>3765.0630000000001</v>
      </c>
      <c r="I10" s="9"/>
      <c r="J10" s="9"/>
      <c r="K10" s="9"/>
      <c r="L10" s="9"/>
      <c r="M10" s="11"/>
      <c r="N10" s="10"/>
      <c r="O10" s="9"/>
      <c r="P10" s="9"/>
      <c r="Q10" s="9"/>
      <c r="R10" s="9"/>
    </row>
    <row r="11" spans="1:18" x14ac:dyDescent="0.2">
      <c r="B11" s="19">
        <v>0.2510078</v>
      </c>
      <c r="C11" s="19">
        <v>0.26868920000000002</v>
      </c>
      <c r="F11" s="9">
        <v>10</v>
      </c>
      <c r="G11" s="9" t="s">
        <v>58</v>
      </c>
      <c r="H11" s="9">
        <v>3253.201</v>
      </c>
      <c r="I11" s="9"/>
      <c r="J11" s="9"/>
      <c r="K11" s="9"/>
      <c r="L11" s="9"/>
      <c r="M11" s="11"/>
      <c r="N11" s="11"/>
      <c r="O11" s="9"/>
      <c r="P11" s="9"/>
      <c r="Q11" s="9"/>
      <c r="R11" s="9"/>
    </row>
    <row r="12" spans="1:18" x14ac:dyDescent="0.2">
      <c r="B12" s="19">
        <v>0.2126691</v>
      </c>
      <c r="C12" s="19">
        <v>0.2710127</v>
      </c>
      <c r="F12" s="9">
        <v>11</v>
      </c>
      <c r="G12" s="9" t="s">
        <v>59</v>
      </c>
      <c r="H12" s="9">
        <v>3236.5590000000002</v>
      </c>
      <c r="I12" s="9"/>
      <c r="J12" s="9"/>
      <c r="K12" s="9"/>
      <c r="L12" s="9"/>
      <c r="M12" s="11"/>
      <c r="N12" s="11"/>
      <c r="O12" s="9"/>
      <c r="P12" s="9"/>
      <c r="Q12" s="9"/>
      <c r="R12" s="9"/>
    </row>
    <row r="13" spans="1:18" x14ac:dyDescent="0.2">
      <c r="B13" s="19">
        <v>0.2158214</v>
      </c>
      <c r="C13" s="19">
        <v>0.25770349999999997</v>
      </c>
      <c r="F13" s="9">
        <v>12</v>
      </c>
      <c r="G13" s="9" t="s">
        <v>60</v>
      </c>
      <c r="H13" s="9">
        <v>3141.1219999999998</v>
      </c>
      <c r="I13" s="9"/>
      <c r="J13" s="9"/>
      <c r="K13" s="9"/>
      <c r="L13" s="9"/>
      <c r="M13" s="11"/>
      <c r="N13" s="11"/>
      <c r="O13" s="9"/>
      <c r="P13" s="9"/>
      <c r="Q13" s="9"/>
      <c r="R13" s="9"/>
    </row>
    <row r="14" spans="1:18" x14ac:dyDescent="0.2">
      <c r="B14" s="19">
        <v>0.21335270000000001</v>
      </c>
      <c r="C14" s="19">
        <v>0.22267690000000001</v>
      </c>
      <c r="F14" s="9">
        <v>13</v>
      </c>
      <c r="G14" s="9" t="s">
        <v>61</v>
      </c>
      <c r="H14" s="9">
        <v>3252.2730000000001</v>
      </c>
      <c r="I14" s="9"/>
      <c r="J14" s="9"/>
      <c r="K14" s="9"/>
      <c r="L14" s="9"/>
      <c r="M14" s="11"/>
      <c r="N14" s="11"/>
      <c r="O14" s="9"/>
      <c r="P14" s="9"/>
      <c r="Q14" s="9"/>
      <c r="R14" s="9"/>
    </row>
    <row r="15" spans="1:18" x14ac:dyDescent="0.2">
      <c r="B15" s="19">
        <v>0.22844680000000001</v>
      </c>
      <c r="C15" s="18"/>
      <c r="F15" s="9">
        <v>14</v>
      </c>
      <c r="G15" s="9" t="s">
        <v>62</v>
      </c>
      <c r="H15" s="9">
        <v>3267.7660000000001</v>
      </c>
      <c r="I15" s="9"/>
      <c r="J15" s="9"/>
      <c r="K15" s="9"/>
      <c r="L15" s="9"/>
      <c r="M15" s="11"/>
      <c r="N15" s="11"/>
      <c r="O15" s="9"/>
      <c r="P15" s="9"/>
      <c r="Q15" s="9"/>
      <c r="R15" s="9"/>
    </row>
    <row r="16" spans="1:18" x14ac:dyDescent="0.2">
      <c r="F16" s="9">
        <v>15</v>
      </c>
      <c r="G16" s="9" t="s">
        <v>63</v>
      </c>
      <c r="H16" s="9">
        <v>3159.6779999999999</v>
      </c>
      <c r="I16" s="9"/>
      <c r="J16" s="9"/>
      <c r="K16" s="9"/>
      <c r="L16" s="9"/>
      <c r="M16" s="11"/>
      <c r="N16" s="11"/>
      <c r="O16" s="9"/>
      <c r="P16" s="9"/>
      <c r="Q16" s="9"/>
      <c r="R16" s="9"/>
    </row>
    <row r="17" spans="6:18" ht="16" x14ac:dyDescent="0.2">
      <c r="F17" s="9">
        <v>16</v>
      </c>
      <c r="G17" s="9" t="s">
        <v>64</v>
      </c>
      <c r="H17" s="13">
        <v>3210.654</v>
      </c>
      <c r="I17" s="13">
        <v>2864.5239999999999</v>
      </c>
      <c r="J17" s="13">
        <v>3210.654</v>
      </c>
      <c r="K17" s="10">
        <v>13.48</v>
      </c>
      <c r="L17" s="10">
        <v>13.5</v>
      </c>
      <c r="M17" s="12">
        <v>14163</v>
      </c>
      <c r="N17" s="10">
        <v>14161</v>
      </c>
      <c r="O17" s="9">
        <f t="shared" ref="O17:P22" si="2">I17/1000</f>
        <v>2.8645239999999998</v>
      </c>
      <c r="P17" s="9">
        <f t="shared" si="2"/>
        <v>3.2106539999999999</v>
      </c>
      <c r="Q17" s="9">
        <f t="shared" ref="Q17:R22" si="3">O17/K17</f>
        <v>0.21250178041543025</v>
      </c>
      <c r="R17" s="9">
        <f t="shared" si="3"/>
        <v>0.23782622222222222</v>
      </c>
    </row>
    <row r="18" spans="6:18" x14ac:dyDescent="0.2">
      <c r="F18" s="9">
        <v>17</v>
      </c>
      <c r="G18" s="9" t="s">
        <v>65</v>
      </c>
      <c r="H18" s="13">
        <v>4183.0060000000003</v>
      </c>
      <c r="I18" s="13">
        <v>3539.21</v>
      </c>
      <c r="J18" s="13">
        <v>4183.0060000000003</v>
      </c>
      <c r="K18" s="10">
        <v>14.1</v>
      </c>
      <c r="L18" s="10">
        <v>13.5</v>
      </c>
      <c r="M18" s="10">
        <v>14164</v>
      </c>
      <c r="N18" s="10">
        <v>14162</v>
      </c>
      <c r="O18" s="9">
        <f t="shared" si="2"/>
        <v>3.5392100000000002</v>
      </c>
      <c r="P18" s="9">
        <f t="shared" si="2"/>
        <v>4.1830060000000007</v>
      </c>
      <c r="Q18" s="9">
        <f t="shared" si="3"/>
        <v>0.25100780141843976</v>
      </c>
      <c r="R18" s="9">
        <f t="shared" si="3"/>
        <v>0.30985229629629635</v>
      </c>
    </row>
    <row r="19" spans="6:18" x14ac:dyDescent="0.2">
      <c r="F19" s="9">
        <v>18</v>
      </c>
      <c r="G19" s="9" t="s">
        <v>66</v>
      </c>
      <c r="H19" s="13">
        <v>2864.5239999999999</v>
      </c>
      <c r="I19" s="13">
        <v>2873.1590000000001</v>
      </c>
      <c r="J19" s="13">
        <v>3675.6689999999999</v>
      </c>
      <c r="K19" s="10">
        <v>13.51</v>
      </c>
      <c r="L19" s="10">
        <v>13.68</v>
      </c>
      <c r="M19" s="10">
        <v>14166</v>
      </c>
      <c r="N19" s="10">
        <v>14165</v>
      </c>
      <c r="O19" s="9">
        <f t="shared" si="2"/>
        <v>2.8731590000000002</v>
      </c>
      <c r="P19" s="9">
        <f t="shared" si="2"/>
        <v>3.6756690000000001</v>
      </c>
      <c r="Q19" s="9">
        <f t="shared" si="3"/>
        <v>0.21266905995558846</v>
      </c>
      <c r="R19" s="9">
        <f t="shared" si="3"/>
        <v>0.26868925438596492</v>
      </c>
    </row>
    <row r="20" spans="6:18" x14ac:dyDescent="0.2">
      <c r="F20" s="9">
        <v>19</v>
      </c>
      <c r="G20" s="9" t="s">
        <v>75</v>
      </c>
      <c r="H20" s="13">
        <v>3539.21</v>
      </c>
      <c r="I20" s="13">
        <v>2913.5889999999999</v>
      </c>
      <c r="J20" s="13">
        <v>3574.6579999999999</v>
      </c>
      <c r="K20" s="10">
        <v>13.5</v>
      </c>
      <c r="L20" s="10">
        <v>13.19</v>
      </c>
      <c r="M20" s="10">
        <v>14357</v>
      </c>
      <c r="N20" s="10">
        <v>14358</v>
      </c>
      <c r="O20" s="9">
        <f t="shared" si="2"/>
        <v>2.913589</v>
      </c>
      <c r="P20" s="9">
        <f t="shared" si="2"/>
        <v>3.5746579999999999</v>
      </c>
      <c r="Q20" s="9">
        <f t="shared" si="3"/>
        <v>0.21582140740740741</v>
      </c>
      <c r="R20" s="9">
        <f t="shared" si="3"/>
        <v>0.27101273692191052</v>
      </c>
    </row>
    <row r="21" spans="6:18" x14ac:dyDescent="0.2">
      <c r="F21" s="9">
        <v>20</v>
      </c>
      <c r="G21" s="9" t="s">
        <v>67</v>
      </c>
      <c r="H21" s="13">
        <v>3675.6689999999999</v>
      </c>
      <c r="I21" s="13">
        <v>2969.87</v>
      </c>
      <c r="J21" s="13">
        <v>3504.7669999999998</v>
      </c>
      <c r="K21" s="10">
        <v>13.92</v>
      </c>
      <c r="L21" s="10">
        <v>13.6</v>
      </c>
      <c r="M21" s="10">
        <v>14360</v>
      </c>
      <c r="N21" s="10">
        <v>14359</v>
      </c>
      <c r="O21" s="9">
        <f t="shared" si="2"/>
        <v>2.9698699999999998</v>
      </c>
      <c r="P21" s="9">
        <f t="shared" si="2"/>
        <v>3.5047669999999997</v>
      </c>
      <c r="Q21" s="9">
        <f t="shared" si="3"/>
        <v>0.21335272988505746</v>
      </c>
      <c r="R21" s="9">
        <f t="shared" si="3"/>
        <v>0.25770345588235294</v>
      </c>
    </row>
    <row r="22" spans="6:18" ht="16" x14ac:dyDescent="0.2">
      <c r="F22" s="9">
        <v>21</v>
      </c>
      <c r="G22" s="9" t="s">
        <v>68</v>
      </c>
      <c r="H22" s="13">
        <v>2873.1590000000001</v>
      </c>
      <c r="I22" s="13">
        <v>2976.6619999999998</v>
      </c>
      <c r="J22" s="13">
        <v>3006.1379999999999</v>
      </c>
      <c r="K22" s="10">
        <v>13.03</v>
      </c>
      <c r="L22" s="10">
        <v>13.5</v>
      </c>
      <c r="M22" s="12">
        <v>14362</v>
      </c>
      <c r="N22" s="10">
        <v>14361</v>
      </c>
      <c r="O22" s="9">
        <f t="shared" si="2"/>
        <v>2.9766619999999997</v>
      </c>
      <c r="P22" s="9">
        <f t="shared" si="2"/>
        <v>3.006138</v>
      </c>
      <c r="Q22" s="9">
        <f t="shared" si="3"/>
        <v>0.22844681504221026</v>
      </c>
      <c r="R22" s="9">
        <f t="shared" si="3"/>
        <v>0.2226768888888889</v>
      </c>
    </row>
    <row r="23" spans="6:18" x14ac:dyDescent="0.2">
      <c r="F23" s="9">
        <v>22</v>
      </c>
      <c r="G23" s="9" t="s">
        <v>69</v>
      </c>
      <c r="H23" s="13">
        <v>2913.5889999999999</v>
      </c>
      <c r="I23" s="9"/>
      <c r="J23" s="9"/>
      <c r="K23" s="9"/>
      <c r="L23" s="9"/>
      <c r="M23" s="11"/>
      <c r="N23" s="11"/>
      <c r="O23" s="9"/>
      <c r="P23" s="9"/>
      <c r="Q23" s="9"/>
      <c r="R23" s="9"/>
    </row>
    <row r="24" spans="6:18" x14ac:dyDescent="0.2">
      <c r="F24" s="9">
        <v>23</v>
      </c>
      <c r="G24" s="9" t="s">
        <v>70</v>
      </c>
      <c r="H24" s="13">
        <v>3574.6579999999999</v>
      </c>
      <c r="I24" s="9"/>
      <c r="J24" s="9"/>
      <c r="K24" s="9"/>
      <c r="L24" s="9"/>
      <c r="M24" s="11"/>
      <c r="N24" s="11"/>
      <c r="O24" s="9"/>
      <c r="P24" s="9"/>
      <c r="Q24" s="9"/>
      <c r="R24" s="9"/>
    </row>
    <row r="25" spans="6:18" x14ac:dyDescent="0.2">
      <c r="F25" s="9">
        <v>24</v>
      </c>
      <c r="G25" s="9" t="s">
        <v>71</v>
      </c>
      <c r="H25" s="13">
        <v>3504.7669999999998</v>
      </c>
      <c r="I25" s="9"/>
      <c r="J25" s="9"/>
      <c r="K25" s="9"/>
      <c r="L25" s="9"/>
      <c r="M25" s="9"/>
      <c r="N25" s="9"/>
      <c r="O25" s="9"/>
      <c r="P25" s="9"/>
      <c r="Q25" s="9"/>
      <c r="R25" s="9"/>
    </row>
    <row r="26" spans="6:18" x14ac:dyDescent="0.2">
      <c r="F26" s="9">
        <v>25</v>
      </c>
      <c r="G26" s="9" t="s">
        <v>72</v>
      </c>
      <c r="H26" s="13">
        <v>2969.87</v>
      </c>
      <c r="I26" s="9"/>
      <c r="J26" s="9"/>
      <c r="K26" s="9"/>
      <c r="L26" s="9"/>
      <c r="M26" s="9"/>
      <c r="N26" s="9"/>
      <c r="O26" s="9"/>
      <c r="P26" s="9"/>
      <c r="Q26" s="9"/>
      <c r="R26" s="9"/>
    </row>
    <row r="27" spans="6:18" x14ac:dyDescent="0.2">
      <c r="F27" s="9">
        <v>26</v>
      </c>
      <c r="G27" s="9" t="s">
        <v>73</v>
      </c>
      <c r="H27" s="13">
        <v>3006.1379999999999</v>
      </c>
      <c r="I27" s="9"/>
      <c r="J27" s="9"/>
      <c r="K27" s="9"/>
      <c r="L27" s="9"/>
      <c r="M27" s="9"/>
      <c r="N27" s="9"/>
      <c r="O27" s="9"/>
      <c r="P27" s="9"/>
      <c r="Q27" s="9"/>
      <c r="R27" s="9"/>
    </row>
    <row r="28" spans="6:18" x14ac:dyDescent="0.2">
      <c r="F28" s="9">
        <v>27</v>
      </c>
      <c r="G28" s="9" t="s">
        <v>74</v>
      </c>
      <c r="H28" s="13">
        <v>2976.6619999999998</v>
      </c>
      <c r="I28" s="9"/>
      <c r="J28" s="9"/>
      <c r="K28" s="9"/>
      <c r="L28" s="9"/>
      <c r="M28" s="9"/>
      <c r="N28" s="9"/>
      <c r="O28" s="9"/>
      <c r="P28" s="9"/>
      <c r="Q28" s="9"/>
      <c r="R28" s="9"/>
    </row>
    <row r="32" spans="6:18" x14ac:dyDescent="0.2"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5"/>
  <sheetViews>
    <sheetView workbookViewId="0">
      <selection activeCell="B1" sqref="B1:C1"/>
    </sheetView>
  </sheetViews>
  <sheetFormatPr baseColWidth="10" defaultColWidth="8.83203125" defaultRowHeight="15" x14ac:dyDescent="0.2"/>
  <sheetData>
    <row r="1" spans="1:3" x14ac:dyDescent="0.2">
      <c r="A1" t="s">
        <v>165</v>
      </c>
      <c r="B1" t="s">
        <v>30</v>
      </c>
      <c r="C1" t="s">
        <v>31</v>
      </c>
    </row>
    <row r="2" spans="1:3" x14ac:dyDescent="0.2">
      <c r="B2" s="4">
        <v>21514.799999999999</v>
      </c>
      <c r="C2" s="4">
        <v>43608.7</v>
      </c>
    </row>
    <row r="3" spans="1:3" x14ac:dyDescent="0.2">
      <c r="B3" s="4">
        <v>19459</v>
      </c>
      <c r="C3" s="4">
        <v>46055.5</v>
      </c>
    </row>
    <row r="4" spans="1:3" x14ac:dyDescent="0.2">
      <c r="B4" s="4">
        <v>16797.5</v>
      </c>
      <c r="C4" s="4">
        <v>31691.1</v>
      </c>
    </row>
    <row r="5" spans="1:3" x14ac:dyDescent="0.2">
      <c r="B5" s="4">
        <v>12722.1</v>
      </c>
      <c r="C5" s="4">
        <v>69182.600000000006</v>
      </c>
    </row>
    <row r="6" spans="1:3" x14ac:dyDescent="0.2">
      <c r="B6" s="4">
        <v>16925.7</v>
      </c>
      <c r="C6" s="4">
        <v>26086</v>
      </c>
    </row>
    <row r="7" spans="1:3" x14ac:dyDescent="0.2">
      <c r="B7" s="4">
        <v>56426.9</v>
      </c>
      <c r="C7" s="4">
        <v>72007.8</v>
      </c>
    </row>
    <row r="8" spans="1:3" x14ac:dyDescent="0.2">
      <c r="B8" s="4">
        <v>27718.400000000001</v>
      </c>
      <c r="C8" s="4">
        <v>64562.8</v>
      </c>
    </row>
    <row r="9" spans="1:3" x14ac:dyDescent="0.2">
      <c r="B9" s="4">
        <v>28793.200000000001</v>
      </c>
      <c r="C9" s="4">
        <v>39754.9</v>
      </c>
    </row>
    <row r="10" spans="1:3" x14ac:dyDescent="0.2">
      <c r="B10" s="4">
        <v>26517.1</v>
      </c>
      <c r="C10" s="4">
        <v>36974</v>
      </c>
    </row>
    <row r="11" spans="1:3" x14ac:dyDescent="0.2">
      <c r="B11" s="4">
        <v>31992</v>
      </c>
      <c r="C11" s="4">
        <v>28754.2</v>
      </c>
    </row>
    <row r="12" spans="1:3" x14ac:dyDescent="0.2">
      <c r="B12" s="4">
        <v>27170.5</v>
      </c>
      <c r="C12" s="4">
        <v>42176.800000000003</v>
      </c>
    </row>
    <row r="13" spans="1:3" x14ac:dyDescent="0.2">
      <c r="C13" s="4">
        <v>24215.4</v>
      </c>
    </row>
    <row r="14" spans="1:3" x14ac:dyDescent="0.2">
      <c r="B14" s="4"/>
      <c r="C14" s="4">
        <v>35882.6</v>
      </c>
    </row>
    <row r="15" spans="1:3" x14ac:dyDescent="0.2">
      <c r="B15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14"/>
  <sheetViews>
    <sheetView workbookViewId="0">
      <selection activeCell="C1" sqref="B1:C1"/>
    </sheetView>
  </sheetViews>
  <sheetFormatPr baseColWidth="10" defaultColWidth="8.83203125" defaultRowHeight="15" x14ac:dyDescent="0.2"/>
  <sheetData>
    <row r="1" spans="1:3" x14ac:dyDescent="0.2">
      <c r="A1" t="s">
        <v>166</v>
      </c>
      <c r="B1" t="s">
        <v>30</v>
      </c>
      <c r="C1" t="s">
        <v>31</v>
      </c>
    </row>
    <row r="2" spans="1:3" x14ac:dyDescent="0.2">
      <c r="B2" s="4">
        <v>40.169530000000002</v>
      </c>
      <c r="C2" s="4">
        <v>42.140689999999999</v>
      </c>
    </row>
    <row r="3" spans="1:3" x14ac:dyDescent="0.2">
      <c r="B3" s="4">
        <v>48.688969999999998</v>
      </c>
      <c r="C3" s="4">
        <v>50.089239999999997</v>
      </c>
    </row>
    <row r="4" spans="1:3" x14ac:dyDescent="0.2">
      <c r="B4" s="4">
        <v>37.909039999999997</v>
      </c>
      <c r="C4" s="4">
        <v>47.331899999999997</v>
      </c>
    </row>
    <row r="5" spans="1:3" x14ac:dyDescent="0.2">
      <c r="B5" s="4">
        <v>25.797989999999999</v>
      </c>
      <c r="C5" s="4">
        <v>49.846220000000002</v>
      </c>
    </row>
    <row r="6" spans="1:3" x14ac:dyDescent="0.2">
      <c r="B6" s="4">
        <v>41.284559999999999</v>
      </c>
      <c r="C6" s="4">
        <v>52.455100000000002</v>
      </c>
    </row>
    <row r="7" spans="1:3" x14ac:dyDescent="0.2">
      <c r="B7" s="4">
        <v>54.361969999999999</v>
      </c>
      <c r="C7" s="4">
        <v>50.387070000000001</v>
      </c>
    </row>
    <row r="8" spans="1:3" x14ac:dyDescent="0.2">
      <c r="B8" s="4">
        <v>44.83567</v>
      </c>
      <c r="C8" s="4">
        <v>38.604889999999997</v>
      </c>
    </row>
    <row r="9" spans="1:3" x14ac:dyDescent="0.2">
      <c r="B9" s="4">
        <v>48.193179999999998</v>
      </c>
      <c r="C9" s="4">
        <v>51.85163</v>
      </c>
    </row>
    <row r="10" spans="1:3" x14ac:dyDescent="0.2">
      <c r="B10" s="4">
        <v>47.080770000000001</v>
      </c>
      <c r="C10" s="4">
        <v>52.555549999999997</v>
      </c>
    </row>
    <row r="11" spans="1:3" x14ac:dyDescent="0.2">
      <c r="B11" s="4">
        <v>45.395809999999997</v>
      </c>
      <c r="C11" s="4">
        <v>59.705539999999999</v>
      </c>
    </row>
    <row r="12" spans="1:3" x14ac:dyDescent="0.2">
      <c r="B12" s="4">
        <v>45.76088</v>
      </c>
      <c r="C12" s="4">
        <v>45.49297</v>
      </c>
    </row>
    <row r="13" spans="1:3" x14ac:dyDescent="0.2">
      <c r="B13" s="4"/>
      <c r="C13" s="4">
        <v>49.003230000000002</v>
      </c>
    </row>
    <row r="14" spans="1:3" x14ac:dyDescent="0.2">
      <c r="B14" s="7"/>
      <c r="C14" s="4">
        <v>58.289900000000003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8</vt:i4>
      </vt:variant>
    </vt:vector>
  </HeadingPairs>
  <TitlesOfParts>
    <vt:vector size="68" baseType="lpstr">
      <vt:lpstr>Figure_1b</vt:lpstr>
      <vt:lpstr>Figure_1f</vt:lpstr>
      <vt:lpstr>Figure_1g</vt:lpstr>
      <vt:lpstr>Figure_1j</vt:lpstr>
      <vt:lpstr>Figure_2b</vt:lpstr>
      <vt:lpstr>Figure_2d</vt:lpstr>
      <vt:lpstr>Figure_2f</vt:lpstr>
      <vt:lpstr>Figure_2g</vt:lpstr>
      <vt:lpstr>Figure_2i</vt:lpstr>
      <vt:lpstr>Figure_2j</vt:lpstr>
      <vt:lpstr>FIgure_2k</vt:lpstr>
      <vt:lpstr>Figure_2l</vt:lpstr>
      <vt:lpstr>Figure_2n</vt:lpstr>
      <vt:lpstr>Figure_2o</vt:lpstr>
      <vt:lpstr>Figure_3a</vt:lpstr>
      <vt:lpstr>Figure_3b</vt:lpstr>
      <vt:lpstr>Figure_3c</vt:lpstr>
      <vt:lpstr>Figure_3e</vt:lpstr>
      <vt:lpstr>Figure_3f</vt:lpstr>
      <vt:lpstr>Figure_3j</vt:lpstr>
      <vt:lpstr>Figure_3k</vt:lpstr>
      <vt:lpstr>Figure_4b</vt:lpstr>
      <vt:lpstr>Figure_4c</vt:lpstr>
      <vt:lpstr>Figure_4d</vt:lpstr>
      <vt:lpstr>Figure_5b</vt:lpstr>
      <vt:lpstr>Figure_5e</vt:lpstr>
      <vt:lpstr>Figure_6b</vt:lpstr>
      <vt:lpstr>Figure_6c</vt:lpstr>
      <vt:lpstr>Figure_6e</vt:lpstr>
      <vt:lpstr>Figure_6f</vt:lpstr>
      <vt:lpstr>Figure_6h</vt:lpstr>
      <vt:lpstr>Figure_6i</vt:lpstr>
      <vt:lpstr>Ext_data_Fig2d</vt:lpstr>
      <vt:lpstr>Ext_data_Fig_2e</vt:lpstr>
      <vt:lpstr>Ext_data_Fig_2g</vt:lpstr>
      <vt:lpstr>Ext_data_Fig_3b</vt:lpstr>
      <vt:lpstr>Ext_data_Fig_4b</vt:lpstr>
      <vt:lpstr>Ext_data_Fig_4c</vt:lpstr>
      <vt:lpstr>Ext_data_Fig_4d</vt:lpstr>
      <vt:lpstr>Ext_data_Fig_4h</vt:lpstr>
      <vt:lpstr>Ext_data_Fig_4i</vt:lpstr>
      <vt:lpstr>Ext_data_Fig_6b</vt:lpstr>
      <vt:lpstr>Ext_data Fig_6d</vt:lpstr>
      <vt:lpstr>Ext_data_Fig_6e</vt:lpstr>
      <vt:lpstr>Ext_data Fig_6j</vt:lpstr>
      <vt:lpstr>Ext_data_Fig_6k</vt:lpstr>
      <vt:lpstr>Ext_data_Fig_8a</vt:lpstr>
      <vt:lpstr>Ext_data Fig_8b</vt:lpstr>
      <vt:lpstr>Ext_data Fig_8c</vt:lpstr>
      <vt:lpstr>Ext_data_Fig_8d</vt:lpstr>
      <vt:lpstr>Ext_data_Fig_8e</vt:lpstr>
      <vt:lpstr>Ext_data_Fig_8f</vt:lpstr>
      <vt:lpstr>Ext_data Fig_8g</vt:lpstr>
      <vt:lpstr>Ext_data_Fig_8i</vt:lpstr>
      <vt:lpstr>Ext_data_Fig_8k</vt:lpstr>
      <vt:lpstr>Ext_data_Fig_8l</vt:lpstr>
      <vt:lpstr>Ext_data_Fig_8m</vt:lpstr>
      <vt:lpstr>Ext_data_Fig_8n</vt:lpstr>
      <vt:lpstr>Ext_data_Fig_8p</vt:lpstr>
      <vt:lpstr>Ext_data_Fig_8q</vt:lpstr>
      <vt:lpstr>Figure_2b!emcn_norm_area_Image</vt:lpstr>
      <vt:lpstr>Ext_data_Fig_8q!ex111_Image</vt:lpstr>
      <vt:lpstr>Figure_5e!ex69_dmp1_Image</vt:lpstr>
      <vt:lpstr>Figure_5e!ex69_fam20c_m1_4_Image</vt:lpstr>
      <vt:lpstr>Figure_5e!ex76_Image_1</vt:lpstr>
      <vt:lpstr>Figure_2f!ex81_of_length</vt:lpstr>
      <vt:lpstr>Figure_5e!fam20c_Image_1</vt:lpstr>
      <vt:lpstr>Figure_3a!pVEGFR2_correct_norm_area_Image_1</vt:lpstr>
    </vt:vector>
  </TitlesOfParts>
  <Company>DRFZ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Dzamukova</dc:creator>
  <cp:lastModifiedBy>Microsoft Office User</cp:lastModifiedBy>
  <dcterms:created xsi:type="dcterms:W3CDTF">2022-01-13T10:58:17Z</dcterms:created>
  <dcterms:modified xsi:type="dcterms:W3CDTF">2022-01-13T20:23:38Z</dcterms:modified>
</cp:coreProperties>
</file>