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Z:\Misha\12 - Data Analysis\lair\"/>
    </mc:Choice>
  </mc:AlternateContent>
  <xr:revisionPtr revIDLastSave="0" documentId="13_ncr:1_{CEB00BE7-5738-4807-8B16-318288FB82C3}" xr6:coauthVersionLast="36" xr6:coauthVersionMax="36" xr10:uidLastSave="{00000000-0000-0000-0000-000000000000}"/>
  <bookViews>
    <workbookView xWindow="0" yWindow="0" windowWidth="28800" windowHeight="10800" xr2:uid="{00000000-000D-0000-FFFF-FFFF00000000}"/>
  </bookViews>
  <sheets>
    <sheet name="AIDoffTarget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2" l="1"/>
  <c r="M12" i="2"/>
  <c r="I12" i="2"/>
  <c r="H12" i="2"/>
  <c r="N17" i="2"/>
  <c r="M17" i="2"/>
  <c r="H17" i="2"/>
  <c r="N22" i="2"/>
  <c r="M22" i="2"/>
  <c r="H22" i="2"/>
  <c r="N27" i="2"/>
  <c r="M27" i="2"/>
  <c r="I27" i="2"/>
  <c r="H27" i="2"/>
  <c r="N32" i="2"/>
  <c r="M32" i="2"/>
  <c r="L32" i="2"/>
  <c r="K32" i="2"/>
  <c r="H32" i="2"/>
  <c r="G32" i="2"/>
  <c r="N37" i="2"/>
  <c r="M37" i="2"/>
  <c r="N42" i="2"/>
  <c r="M42" i="2"/>
  <c r="H42" i="2"/>
  <c r="G42" i="2"/>
  <c r="N47" i="2"/>
  <c r="M47" i="2"/>
  <c r="F52" i="2"/>
  <c r="G52" i="2"/>
  <c r="H52" i="2"/>
  <c r="I52" i="2"/>
  <c r="J52" i="2"/>
  <c r="M52" i="2"/>
  <c r="N52" i="2"/>
  <c r="E52" i="2"/>
  <c r="N51" i="2"/>
  <c r="M51" i="2"/>
  <c r="L51" i="2"/>
  <c r="K51" i="2"/>
  <c r="J51" i="2"/>
  <c r="I51" i="2"/>
  <c r="H51" i="2"/>
  <c r="G51" i="2"/>
  <c r="F51" i="2"/>
  <c r="E51" i="2"/>
  <c r="N49" i="2"/>
  <c r="L49" i="2"/>
  <c r="K49" i="2"/>
  <c r="J49" i="2"/>
  <c r="I49" i="2"/>
  <c r="H49" i="2"/>
  <c r="G49" i="2"/>
  <c r="F49" i="2"/>
  <c r="E49" i="2"/>
  <c r="M48" i="2"/>
  <c r="M49" i="2" s="1"/>
  <c r="N46" i="2"/>
  <c r="M46" i="2"/>
  <c r="L46" i="2"/>
  <c r="K46" i="2"/>
  <c r="J46" i="2"/>
  <c r="I46" i="2"/>
  <c r="H46" i="2"/>
  <c r="G46" i="2"/>
  <c r="F46" i="2"/>
  <c r="E46" i="2"/>
  <c r="N44" i="2"/>
  <c r="M44" i="2"/>
  <c r="L44" i="2"/>
  <c r="K44" i="2"/>
  <c r="J44" i="2"/>
  <c r="I44" i="2"/>
  <c r="H44" i="2"/>
  <c r="G44" i="2"/>
  <c r="F44" i="2"/>
  <c r="E44" i="2"/>
  <c r="N41" i="2"/>
  <c r="M41" i="2"/>
  <c r="L41" i="2"/>
  <c r="K41" i="2"/>
  <c r="J41" i="2"/>
  <c r="I41" i="2"/>
  <c r="H41" i="2"/>
  <c r="G41" i="2"/>
  <c r="F41" i="2"/>
  <c r="E41" i="2"/>
  <c r="N39" i="2"/>
  <c r="M39" i="2"/>
  <c r="L39" i="2"/>
  <c r="K39" i="2"/>
  <c r="J39" i="2"/>
  <c r="I39" i="2"/>
  <c r="H39" i="2"/>
  <c r="G39" i="2"/>
  <c r="F39" i="2"/>
  <c r="E39" i="2"/>
  <c r="N36" i="2"/>
  <c r="M36" i="2"/>
  <c r="L36" i="2"/>
  <c r="K36" i="2"/>
  <c r="J36" i="2"/>
  <c r="I36" i="2"/>
  <c r="H36" i="2"/>
  <c r="G36" i="2"/>
  <c r="F36" i="2"/>
  <c r="E36" i="2"/>
  <c r="N34" i="2"/>
  <c r="M34" i="2"/>
  <c r="L34" i="2"/>
  <c r="K34" i="2"/>
  <c r="J34" i="2"/>
  <c r="I34" i="2"/>
  <c r="H34" i="2"/>
  <c r="G34" i="2"/>
  <c r="F34" i="2"/>
  <c r="E34" i="2"/>
  <c r="N31" i="2"/>
  <c r="M31" i="2"/>
  <c r="L31" i="2"/>
  <c r="K31" i="2"/>
  <c r="J31" i="2"/>
  <c r="I31" i="2"/>
  <c r="H31" i="2"/>
  <c r="G31" i="2"/>
  <c r="F31" i="2"/>
  <c r="E31" i="2"/>
  <c r="N29" i="2"/>
  <c r="M29" i="2"/>
  <c r="L29" i="2"/>
  <c r="K29" i="2"/>
  <c r="J29" i="2"/>
  <c r="I29" i="2"/>
  <c r="H29" i="2"/>
  <c r="G29" i="2"/>
  <c r="F29" i="2"/>
  <c r="E29" i="2"/>
  <c r="N26" i="2"/>
  <c r="M26" i="2"/>
  <c r="L26" i="2"/>
  <c r="K26" i="2"/>
  <c r="J26" i="2"/>
  <c r="I26" i="2"/>
  <c r="H26" i="2"/>
  <c r="G26" i="2"/>
  <c r="F26" i="2"/>
  <c r="E26" i="2"/>
  <c r="N24" i="2"/>
  <c r="M24" i="2"/>
  <c r="L24" i="2"/>
  <c r="K24" i="2"/>
  <c r="J24" i="2"/>
  <c r="I24" i="2"/>
  <c r="H24" i="2"/>
  <c r="G24" i="2"/>
  <c r="F24" i="2"/>
  <c r="E24" i="2"/>
  <c r="N21" i="2"/>
  <c r="M21" i="2"/>
  <c r="L21" i="2"/>
  <c r="K21" i="2"/>
  <c r="J21" i="2"/>
  <c r="I21" i="2"/>
  <c r="H21" i="2"/>
  <c r="G21" i="2"/>
  <c r="F21" i="2"/>
  <c r="E21" i="2"/>
  <c r="N19" i="2"/>
  <c r="M19" i="2"/>
  <c r="L19" i="2"/>
  <c r="K19" i="2"/>
  <c r="J19" i="2"/>
  <c r="I19" i="2"/>
  <c r="H19" i="2"/>
  <c r="G19" i="2"/>
  <c r="F19" i="2"/>
  <c r="E19" i="2"/>
  <c r="N16" i="2"/>
  <c r="M16" i="2"/>
  <c r="L16" i="2"/>
  <c r="K16" i="2"/>
  <c r="J16" i="2"/>
  <c r="I16" i="2"/>
  <c r="H16" i="2"/>
  <c r="G16" i="2"/>
  <c r="F16" i="2"/>
  <c r="E16" i="2"/>
  <c r="N14" i="2"/>
  <c r="M14" i="2"/>
  <c r="L14" i="2"/>
  <c r="K14" i="2"/>
  <c r="J14" i="2"/>
  <c r="I14" i="2"/>
  <c r="H14" i="2"/>
  <c r="G14" i="2"/>
  <c r="F14" i="2"/>
  <c r="E14" i="2"/>
  <c r="N11" i="2"/>
  <c r="M11" i="2"/>
  <c r="L11" i="2"/>
  <c r="K11" i="2"/>
  <c r="J11" i="2"/>
  <c r="I11" i="2"/>
  <c r="H11" i="2"/>
  <c r="G11" i="2"/>
  <c r="F11" i="2"/>
  <c r="E11" i="2"/>
  <c r="N9" i="2"/>
  <c r="M9" i="2"/>
  <c r="L9" i="2"/>
  <c r="K9" i="2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<sst xmlns="http://schemas.openxmlformats.org/spreadsheetml/2006/main" count="194" uniqueCount="50">
  <si>
    <t>Paper</t>
  </si>
  <si>
    <t>Year</t>
  </si>
  <si>
    <t>Species</t>
  </si>
  <si>
    <t>Cells</t>
  </si>
  <si>
    <t>Method</t>
  </si>
  <si>
    <t>Feature</t>
  </si>
  <si>
    <t>Meng et al.</t>
  </si>
  <si>
    <t>mouse</t>
  </si>
  <si>
    <t>aCD40+IL4-act. B cells</t>
  </si>
  <si>
    <t>HTGTS in c-myc-I-SceI</t>
  </si>
  <si>
    <t>AID-associated translocation</t>
  </si>
  <si>
    <t>Ramos</t>
  </si>
  <si>
    <t>Klein et al.</t>
  </si>
  <si>
    <t>LPS+IL4-act. B cells</t>
  </si>
  <si>
    <t>TC-seq in IgH-I-SceI</t>
  </si>
  <si>
    <t>Chiarle et al.</t>
  </si>
  <si>
    <t>HTGTS in c-myc-25xI-SceI or in IgH</t>
  </si>
  <si>
    <t>Qian et al.</t>
  </si>
  <si>
    <t>RPA-ChIP</t>
  </si>
  <si>
    <t>AID-associated DSB</t>
  </si>
  <si>
    <t>Staszewski et al.</t>
  </si>
  <si>
    <t>NbsI-ChIP</t>
  </si>
  <si>
    <t>Khair et al.</t>
  </si>
  <si>
    <t>Alvarez-Prado et al.</t>
  </si>
  <si>
    <t>GC B cells from Peyer patches</t>
  </si>
  <si>
    <t>Capture targeted DNA seq</t>
  </si>
  <si>
    <t>AID-mediated mutation</t>
  </si>
  <si>
    <t>Yamane et al.</t>
  </si>
  <si>
    <t>AID-ChIP</t>
  </si>
  <si>
    <t>AID-bound sites</t>
  </si>
  <si>
    <t>human</t>
  </si>
  <si>
    <t>IgkAID 53BP1−/− in vitro act. B cells</t>
  </si>
  <si>
    <t>LPS+αIgD-dextran+BLySS-act. B cells</t>
  </si>
  <si>
    <t>LPS+BAFF/BLyS+antiD-dextran act. B cells</t>
  </si>
  <si>
    <t>VDJ</t>
  </si>
  <si>
    <t>J-CH1</t>
  </si>
  <si>
    <t>Overall</t>
  </si>
  <si>
    <t>Naïve</t>
  </si>
  <si>
    <t>Memory</t>
  </si>
  <si>
    <t>natural</t>
  </si>
  <si>
    <r>
      <rPr>
        <i/>
        <sz val="11"/>
        <color theme="1"/>
        <rFont val="Calibri"/>
        <family val="2"/>
        <scheme val="minor"/>
      </rPr>
      <t>in silico</t>
    </r>
    <r>
      <rPr>
        <sz val="11"/>
        <color theme="1"/>
        <rFont val="Calibri"/>
        <family val="2"/>
        <charset val="1"/>
        <scheme val="minor"/>
      </rPr>
      <t xml:space="preserve"> control</t>
    </r>
  </si>
  <si>
    <t>count</t>
  </si>
  <si>
    <t>Switch PCR J-CH1</t>
  </si>
  <si>
    <t>percent</t>
  </si>
  <si>
    <t>enrichment</t>
  </si>
  <si>
    <r>
      <rPr>
        <i/>
        <sz val="10"/>
        <color theme="1"/>
        <rFont val="Calibri"/>
        <family val="2"/>
        <scheme val="minor"/>
      </rPr>
      <t>in vitro</t>
    </r>
    <r>
      <rPr>
        <sz val="10"/>
        <color theme="1"/>
        <rFont val="Calibri"/>
        <family val="2"/>
        <charset val="1"/>
        <scheme val="minor"/>
      </rPr>
      <t xml:space="preserve"> activated</t>
    </r>
  </si>
  <si>
    <t>ratio</t>
  </si>
  <si>
    <t>NA</t>
  </si>
  <si>
    <t>Number After LiftOver</t>
  </si>
  <si>
    <r>
      <t xml:space="preserve">overlap ratio between natural dataset and </t>
    </r>
    <r>
      <rPr>
        <i/>
        <sz val="11"/>
        <color theme="1"/>
        <rFont val="Calibri"/>
        <family val="2"/>
        <scheme val="minor"/>
      </rPr>
      <t>in silico</t>
    </r>
    <r>
      <rPr>
        <sz val="11"/>
        <color theme="1"/>
        <rFont val="Calibri"/>
        <family val="2"/>
        <charset val="1"/>
        <scheme val="minor"/>
      </rPr>
      <t xml:space="preserve"> control is not calculated if there is less or equal to 2 fragments overlapped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</si>
</sst>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charset val="1"/>
      <scheme val="minor"/>
    </font>
    <font>
      <sz val="9"/>
      <color theme="1"/>
      <name val="Calibri"/>
      <family val="2"/>
      <charset val="1"/>
      <scheme val="minor"/>
    </font>
    <font>
      <sz val="8"/>
      <color theme="1"/>
      <name val="Calibri"/>
      <family val="2"/>
      <charset val="1"/>
      <scheme val="minor"/>
    </font>
    <font>
      <sz val="7"/>
      <color theme="1"/>
      <name val="Calibri"/>
      <family val="2"/>
      <charset val="1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08325-76A8-432D-8970-1AE6E30D8FBB}">
  <dimension ref="A1:N52"/>
  <sheetViews>
    <sheetView tabSelected="1" topLeftCell="A13" zoomScale="85" zoomScaleNormal="85" workbookViewId="0">
      <selection activeCell="B43" sqref="B43:B47"/>
    </sheetView>
  </sheetViews>
  <sheetFormatPr defaultRowHeight="15" x14ac:dyDescent="0.25"/>
  <cols>
    <col min="5" max="14" width="10.7109375" customWidth="1"/>
  </cols>
  <sheetData>
    <row r="1" spans="1:14" ht="30" customHeight="1" x14ac:dyDescent="0.25">
      <c r="D1" s="8" t="s">
        <v>0</v>
      </c>
      <c r="E1" s="38" t="s">
        <v>6</v>
      </c>
      <c r="F1" s="38"/>
      <c r="G1" s="9" t="s">
        <v>12</v>
      </c>
      <c r="H1" s="9" t="s">
        <v>15</v>
      </c>
      <c r="I1" s="38" t="s">
        <v>17</v>
      </c>
      <c r="J1" s="38"/>
      <c r="K1" s="9" t="s">
        <v>20</v>
      </c>
      <c r="L1" s="9" t="s">
        <v>22</v>
      </c>
      <c r="M1" s="9" t="s">
        <v>23</v>
      </c>
      <c r="N1" s="9" t="s">
        <v>27</v>
      </c>
    </row>
    <row r="2" spans="1:14" x14ac:dyDescent="0.25">
      <c r="D2" s="6" t="s">
        <v>1</v>
      </c>
      <c r="E2" s="39">
        <v>2014</v>
      </c>
      <c r="F2" s="39"/>
      <c r="G2" s="4">
        <v>2011</v>
      </c>
      <c r="H2" s="4">
        <v>2011</v>
      </c>
      <c r="I2" s="39">
        <v>2014</v>
      </c>
      <c r="J2" s="39"/>
      <c r="K2" s="4">
        <v>2011</v>
      </c>
      <c r="L2" s="4">
        <v>2015</v>
      </c>
      <c r="M2" s="4">
        <v>2018</v>
      </c>
      <c r="N2" s="4">
        <v>2011</v>
      </c>
    </row>
    <row r="3" spans="1:14" x14ac:dyDescent="0.25">
      <c r="D3" s="3" t="s">
        <v>2</v>
      </c>
      <c r="E3" s="2" t="s">
        <v>7</v>
      </c>
      <c r="F3" s="1" t="s">
        <v>30</v>
      </c>
      <c r="G3" s="2" t="s">
        <v>7</v>
      </c>
      <c r="H3" s="2" t="s">
        <v>7</v>
      </c>
      <c r="I3" s="2" t="s">
        <v>7</v>
      </c>
      <c r="J3" s="1" t="s">
        <v>30</v>
      </c>
      <c r="K3" s="2" t="s">
        <v>7</v>
      </c>
      <c r="L3" s="2" t="s">
        <v>7</v>
      </c>
      <c r="M3" s="2" t="s">
        <v>7</v>
      </c>
      <c r="N3" s="2" t="s">
        <v>7</v>
      </c>
    </row>
    <row r="4" spans="1:14" ht="30" customHeight="1" x14ac:dyDescent="0.25">
      <c r="A4" s="46" t="s">
        <v>49</v>
      </c>
      <c r="B4" s="46"/>
      <c r="C4" s="47"/>
      <c r="D4" s="6" t="s">
        <v>3</v>
      </c>
      <c r="E4" s="5" t="s">
        <v>8</v>
      </c>
      <c r="F4" s="5" t="s">
        <v>11</v>
      </c>
      <c r="G4" s="5" t="s">
        <v>13</v>
      </c>
      <c r="H4" s="5" t="s">
        <v>8</v>
      </c>
      <c r="I4" s="7" t="s">
        <v>31</v>
      </c>
      <c r="J4" s="5" t="s">
        <v>11</v>
      </c>
      <c r="K4" s="7" t="s">
        <v>32</v>
      </c>
      <c r="L4" s="7" t="s">
        <v>33</v>
      </c>
      <c r="M4" s="5" t="s">
        <v>24</v>
      </c>
      <c r="N4" s="5" t="s">
        <v>13</v>
      </c>
    </row>
    <row r="5" spans="1:14" ht="30" customHeight="1" x14ac:dyDescent="0.25">
      <c r="A5" s="46"/>
      <c r="B5" s="46"/>
      <c r="C5" s="47"/>
      <c r="D5" s="6" t="s">
        <v>4</v>
      </c>
      <c r="E5" s="5" t="s">
        <v>9</v>
      </c>
      <c r="F5" s="5" t="s">
        <v>9</v>
      </c>
      <c r="G5" s="5" t="s">
        <v>14</v>
      </c>
      <c r="H5" s="7" t="s">
        <v>16</v>
      </c>
      <c r="I5" s="5" t="s">
        <v>18</v>
      </c>
      <c r="J5" s="5" t="s">
        <v>18</v>
      </c>
      <c r="K5" s="5" t="s">
        <v>21</v>
      </c>
      <c r="L5" s="5" t="s">
        <v>21</v>
      </c>
      <c r="M5" s="7" t="s">
        <v>25</v>
      </c>
      <c r="N5" s="5" t="s">
        <v>28</v>
      </c>
    </row>
    <row r="6" spans="1:14" ht="30" customHeight="1" x14ac:dyDescent="0.25">
      <c r="A6" s="46"/>
      <c r="B6" s="46"/>
      <c r="C6" s="47"/>
      <c r="D6" s="4" t="s">
        <v>5</v>
      </c>
      <c r="E6" s="10" t="s">
        <v>10</v>
      </c>
      <c r="F6" s="10" t="s">
        <v>10</v>
      </c>
      <c r="G6" s="10" t="s">
        <v>10</v>
      </c>
      <c r="H6" s="10" t="s">
        <v>10</v>
      </c>
      <c r="I6" s="11" t="s">
        <v>19</v>
      </c>
      <c r="J6" s="11" t="s">
        <v>19</v>
      </c>
      <c r="K6" s="11" t="s">
        <v>19</v>
      </c>
      <c r="L6" s="11" t="s">
        <v>19</v>
      </c>
      <c r="M6" s="12" t="s">
        <v>26</v>
      </c>
      <c r="N6" s="13" t="s">
        <v>29</v>
      </c>
    </row>
    <row r="7" spans="1:14" ht="30" customHeight="1" thickBot="1" x14ac:dyDescent="0.3">
      <c r="D7" s="15" t="s">
        <v>48</v>
      </c>
      <c r="E7" s="16">
        <v>48</v>
      </c>
      <c r="F7" s="16">
        <v>54</v>
      </c>
      <c r="G7" s="16">
        <v>234</v>
      </c>
      <c r="H7" s="16">
        <v>96</v>
      </c>
      <c r="I7" s="16">
        <v>242</v>
      </c>
      <c r="J7" s="16">
        <v>60</v>
      </c>
      <c r="K7" s="16">
        <v>29</v>
      </c>
      <c r="L7" s="16">
        <v>24</v>
      </c>
      <c r="M7" s="16">
        <v>258</v>
      </c>
      <c r="N7" s="16">
        <v>5910</v>
      </c>
    </row>
    <row r="8" spans="1:14" x14ac:dyDescent="0.25">
      <c r="A8" s="36" t="s">
        <v>34</v>
      </c>
      <c r="B8" s="36" t="s">
        <v>36</v>
      </c>
      <c r="C8" s="34" t="s">
        <v>39</v>
      </c>
      <c r="D8" s="17" t="s">
        <v>41</v>
      </c>
      <c r="E8" s="19">
        <v>2</v>
      </c>
      <c r="F8" s="19">
        <v>0</v>
      </c>
      <c r="G8" s="19">
        <v>2</v>
      </c>
      <c r="H8" s="19">
        <v>24</v>
      </c>
      <c r="I8" s="19">
        <v>7</v>
      </c>
      <c r="J8" s="19">
        <v>0</v>
      </c>
      <c r="K8" s="19">
        <v>0</v>
      </c>
      <c r="L8" s="19">
        <v>0</v>
      </c>
      <c r="M8" s="19">
        <v>11</v>
      </c>
      <c r="N8" s="20">
        <v>201</v>
      </c>
    </row>
    <row r="9" spans="1:14" x14ac:dyDescent="0.25">
      <c r="A9" s="36"/>
      <c r="B9" s="36"/>
      <c r="C9" s="34"/>
      <c r="D9" s="18" t="s">
        <v>43</v>
      </c>
      <c r="E9" s="21">
        <f t="shared" ref="E9:N9" si="0">E8*100/823</f>
        <v>0.24301336573511542</v>
      </c>
      <c r="F9" s="21">
        <f t="shared" si="0"/>
        <v>0</v>
      </c>
      <c r="G9" s="21">
        <f t="shared" si="0"/>
        <v>0.24301336573511542</v>
      </c>
      <c r="H9" s="21">
        <f t="shared" si="0"/>
        <v>2.9161603888213854</v>
      </c>
      <c r="I9" s="21">
        <f t="shared" si="0"/>
        <v>0.85054678007290396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1.336573511543135</v>
      </c>
      <c r="N9" s="22">
        <f t="shared" si="0"/>
        <v>24.4228432563791</v>
      </c>
    </row>
    <row r="10" spans="1:14" x14ac:dyDescent="0.25">
      <c r="A10" s="36"/>
      <c r="B10" s="36"/>
      <c r="C10" s="35" t="s">
        <v>40</v>
      </c>
      <c r="D10" s="18" t="s">
        <v>41</v>
      </c>
      <c r="E10" s="3">
        <v>15</v>
      </c>
      <c r="F10" s="3">
        <v>19</v>
      </c>
      <c r="G10" s="3">
        <v>18</v>
      </c>
      <c r="H10" s="3">
        <v>316</v>
      </c>
      <c r="I10" s="3">
        <v>73</v>
      </c>
      <c r="J10" s="3">
        <v>24</v>
      </c>
      <c r="K10" s="3">
        <v>4</v>
      </c>
      <c r="L10" s="3">
        <v>1</v>
      </c>
      <c r="M10" s="3">
        <v>914</v>
      </c>
      <c r="N10" s="23">
        <v>18865</v>
      </c>
    </row>
    <row r="11" spans="1:14" x14ac:dyDescent="0.25">
      <c r="A11" s="36"/>
      <c r="B11" s="36"/>
      <c r="C11" s="34"/>
      <c r="D11" s="18" t="s">
        <v>43</v>
      </c>
      <c r="E11" s="24">
        <f t="shared" ref="E11:N11" si="1">E10*100/82700</f>
        <v>1.8137847642079808E-2</v>
      </c>
      <c r="F11" s="24">
        <f t="shared" si="1"/>
        <v>2.2974607013301087E-2</v>
      </c>
      <c r="G11" s="24">
        <f t="shared" si="1"/>
        <v>2.1765417170495769E-2</v>
      </c>
      <c r="H11" s="24">
        <f t="shared" si="1"/>
        <v>0.38210399032648124</v>
      </c>
      <c r="I11" s="24">
        <f t="shared" si="1"/>
        <v>8.8270858524788387E-2</v>
      </c>
      <c r="J11" s="24">
        <f t="shared" si="1"/>
        <v>2.9020556227327691E-2</v>
      </c>
      <c r="K11" s="24">
        <f t="shared" si="1"/>
        <v>4.8367593712212815E-3</v>
      </c>
      <c r="L11" s="24">
        <f t="shared" si="1"/>
        <v>1.2091898428053204E-3</v>
      </c>
      <c r="M11" s="24">
        <f t="shared" si="1"/>
        <v>1.1051995163240629</v>
      </c>
      <c r="N11" s="25">
        <f t="shared" si="1"/>
        <v>22.811366384522369</v>
      </c>
    </row>
    <row r="12" spans="1:14" x14ac:dyDescent="0.25">
      <c r="A12" s="36"/>
      <c r="B12" s="36"/>
      <c r="C12" s="14" t="s">
        <v>44</v>
      </c>
      <c r="D12" s="40" t="s">
        <v>46</v>
      </c>
      <c r="E12" s="41" t="s">
        <v>47</v>
      </c>
      <c r="F12" s="41" t="s">
        <v>47</v>
      </c>
      <c r="G12" s="41" t="s">
        <v>47</v>
      </c>
      <c r="H12" s="41">
        <f t="shared" ref="H12" si="2">H9/H11</f>
        <v>7.631850131504069</v>
      </c>
      <c r="I12" s="41">
        <f t="shared" ref="I12" si="3">I9/I11</f>
        <v>9.6356463989081043</v>
      </c>
      <c r="J12" s="41" t="s">
        <v>47</v>
      </c>
      <c r="K12" s="41" t="s">
        <v>47</v>
      </c>
      <c r="L12" s="41" t="s">
        <v>47</v>
      </c>
      <c r="M12" s="41">
        <f t="shared" ref="M12" si="4">M9/M11</f>
        <v>1.2093504311227272</v>
      </c>
      <c r="N12" s="42">
        <f t="shared" ref="N12" si="5">N9/N11</f>
        <v>1.070643592527194</v>
      </c>
    </row>
    <row r="13" spans="1:14" x14ac:dyDescent="0.25">
      <c r="A13" s="36"/>
      <c r="B13" s="36" t="s">
        <v>37</v>
      </c>
      <c r="C13" s="34" t="s">
        <v>39</v>
      </c>
      <c r="D13" s="18" t="s">
        <v>41</v>
      </c>
      <c r="E13" s="26">
        <v>0</v>
      </c>
      <c r="F13" s="26">
        <v>0</v>
      </c>
      <c r="G13" s="26">
        <v>0</v>
      </c>
      <c r="H13" s="26">
        <v>4</v>
      </c>
      <c r="I13" s="26">
        <v>1</v>
      </c>
      <c r="J13" s="26">
        <v>0</v>
      </c>
      <c r="K13" s="26">
        <v>0</v>
      </c>
      <c r="L13" s="26">
        <v>0</v>
      </c>
      <c r="M13" s="26">
        <v>4</v>
      </c>
      <c r="N13" s="27">
        <v>30</v>
      </c>
    </row>
    <row r="14" spans="1:14" x14ac:dyDescent="0.25">
      <c r="A14" s="36"/>
      <c r="B14" s="36"/>
      <c r="C14" s="34"/>
      <c r="D14" s="18" t="s">
        <v>43</v>
      </c>
      <c r="E14" s="24">
        <f t="shared" ref="E14:N14" si="6">E13*100/110</f>
        <v>0</v>
      </c>
      <c r="F14" s="24">
        <f t="shared" si="6"/>
        <v>0</v>
      </c>
      <c r="G14" s="24">
        <f t="shared" si="6"/>
        <v>0</v>
      </c>
      <c r="H14" s="24">
        <f t="shared" si="6"/>
        <v>3.6363636363636362</v>
      </c>
      <c r="I14" s="24">
        <f t="shared" si="6"/>
        <v>0.90909090909090906</v>
      </c>
      <c r="J14" s="24">
        <f t="shared" si="6"/>
        <v>0</v>
      </c>
      <c r="K14" s="24">
        <f t="shared" si="6"/>
        <v>0</v>
      </c>
      <c r="L14" s="24">
        <f t="shared" si="6"/>
        <v>0</v>
      </c>
      <c r="M14" s="24">
        <f t="shared" si="6"/>
        <v>3.6363636363636362</v>
      </c>
      <c r="N14" s="25">
        <f t="shared" si="6"/>
        <v>27.272727272727273</v>
      </c>
    </row>
    <row r="15" spans="1:14" x14ac:dyDescent="0.25">
      <c r="A15" s="36"/>
      <c r="B15" s="36"/>
      <c r="C15" s="35" t="s">
        <v>40</v>
      </c>
      <c r="D15" s="18" t="s">
        <v>41</v>
      </c>
      <c r="E15" s="26">
        <v>2</v>
      </c>
      <c r="F15" s="26">
        <v>5</v>
      </c>
      <c r="G15" s="26">
        <v>2</v>
      </c>
      <c r="H15" s="26">
        <v>43</v>
      </c>
      <c r="I15" s="26">
        <v>13</v>
      </c>
      <c r="J15" s="26">
        <v>6</v>
      </c>
      <c r="K15" s="26">
        <v>0</v>
      </c>
      <c r="L15" s="26">
        <v>0</v>
      </c>
      <c r="M15" s="26">
        <v>139</v>
      </c>
      <c r="N15" s="27">
        <v>2567</v>
      </c>
    </row>
    <row r="16" spans="1:14" x14ac:dyDescent="0.25">
      <c r="A16" s="36"/>
      <c r="B16" s="36"/>
      <c r="C16" s="34"/>
      <c r="D16" s="18" t="s">
        <v>43</v>
      </c>
      <c r="E16" s="24">
        <f t="shared" ref="E16:N16" si="7">E15*100/11000</f>
        <v>1.8181818181818181E-2</v>
      </c>
      <c r="F16" s="24">
        <f t="shared" si="7"/>
        <v>4.5454545454545456E-2</v>
      </c>
      <c r="G16" s="24">
        <f t="shared" si="7"/>
        <v>1.8181818181818181E-2</v>
      </c>
      <c r="H16" s="24">
        <f t="shared" si="7"/>
        <v>0.39090909090909093</v>
      </c>
      <c r="I16" s="24">
        <f t="shared" si="7"/>
        <v>0.11818181818181818</v>
      </c>
      <c r="J16" s="24">
        <f t="shared" si="7"/>
        <v>5.4545454545454543E-2</v>
      </c>
      <c r="K16" s="24">
        <f t="shared" si="7"/>
        <v>0</v>
      </c>
      <c r="L16" s="24">
        <f t="shared" si="7"/>
        <v>0</v>
      </c>
      <c r="M16" s="24">
        <f t="shared" si="7"/>
        <v>1.2636363636363637</v>
      </c>
      <c r="N16" s="25">
        <f t="shared" si="7"/>
        <v>23.336363636363636</v>
      </c>
    </row>
    <row r="17" spans="1:14" x14ac:dyDescent="0.25">
      <c r="A17" s="36"/>
      <c r="B17" s="36"/>
      <c r="C17" s="14" t="s">
        <v>44</v>
      </c>
      <c r="D17" s="40" t="s">
        <v>46</v>
      </c>
      <c r="E17" s="41" t="s">
        <v>47</v>
      </c>
      <c r="F17" s="41" t="s">
        <v>47</v>
      </c>
      <c r="G17" s="41" t="s">
        <v>47</v>
      </c>
      <c r="H17" s="41">
        <f t="shared" ref="H17" si="8">H14/H16</f>
        <v>9.3023255813953476</v>
      </c>
      <c r="I17" s="41" t="s">
        <v>47</v>
      </c>
      <c r="J17" s="41" t="s">
        <v>47</v>
      </c>
      <c r="K17" s="41" t="s">
        <v>47</v>
      </c>
      <c r="L17" s="41" t="s">
        <v>47</v>
      </c>
      <c r="M17" s="41">
        <f t="shared" ref="M17" si="9">M14/M16</f>
        <v>2.8776978417266186</v>
      </c>
      <c r="N17" s="42">
        <f t="shared" ref="N17" si="10">N14/N16</f>
        <v>1.168679392286716</v>
      </c>
    </row>
    <row r="18" spans="1:14" x14ac:dyDescent="0.25">
      <c r="A18" s="36"/>
      <c r="B18" s="36" t="s">
        <v>38</v>
      </c>
      <c r="C18" s="34" t="s">
        <v>39</v>
      </c>
      <c r="D18" s="18" t="s">
        <v>41</v>
      </c>
      <c r="E18" s="26">
        <v>0</v>
      </c>
      <c r="F18" s="26">
        <v>0</v>
      </c>
      <c r="G18" s="26">
        <v>0</v>
      </c>
      <c r="H18" s="26">
        <v>5</v>
      </c>
      <c r="I18" s="26">
        <v>0</v>
      </c>
      <c r="J18" s="26">
        <v>0</v>
      </c>
      <c r="K18" s="26">
        <v>0</v>
      </c>
      <c r="L18" s="26">
        <v>0</v>
      </c>
      <c r="M18" s="26">
        <v>2</v>
      </c>
      <c r="N18" s="27">
        <v>29</v>
      </c>
    </row>
    <row r="19" spans="1:14" x14ac:dyDescent="0.25">
      <c r="A19" s="36"/>
      <c r="B19" s="36"/>
      <c r="C19" s="34"/>
      <c r="D19" s="18" t="s">
        <v>43</v>
      </c>
      <c r="E19" s="24">
        <f t="shared" ref="E19:N19" si="11">E18*100/138</f>
        <v>0</v>
      </c>
      <c r="F19" s="24">
        <f t="shared" si="11"/>
        <v>0</v>
      </c>
      <c r="G19" s="24">
        <f t="shared" si="11"/>
        <v>0</v>
      </c>
      <c r="H19" s="24">
        <f t="shared" si="11"/>
        <v>3.6231884057971016</v>
      </c>
      <c r="I19" s="24">
        <f t="shared" si="11"/>
        <v>0</v>
      </c>
      <c r="J19" s="24">
        <f t="shared" si="11"/>
        <v>0</v>
      </c>
      <c r="K19" s="24">
        <f t="shared" si="11"/>
        <v>0</v>
      </c>
      <c r="L19" s="24">
        <f t="shared" si="11"/>
        <v>0</v>
      </c>
      <c r="M19" s="24">
        <f t="shared" si="11"/>
        <v>1.4492753623188406</v>
      </c>
      <c r="N19" s="25">
        <f t="shared" si="11"/>
        <v>21.014492753623188</v>
      </c>
    </row>
    <row r="20" spans="1:14" x14ac:dyDescent="0.25">
      <c r="A20" s="36"/>
      <c r="B20" s="36"/>
      <c r="C20" s="35" t="s">
        <v>40</v>
      </c>
      <c r="D20" s="18" t="s">
        <v>41</v>
      </c>
      <c r="E20" s="26">
        <v>3</v>
      </c>
      <c r="F20" s="26">
        <v>4</v>
      </c>
      <c r="G20" s="26">
        <v>5</v>
      </c>
      <c r="H20" s="26">
        <v>72</v>
      </c>
      <c r="I20" s="26">
        <v>18</v>
      </c>
      <c r="J20" s="26">
        <v>7</v>
      </c>
      <c r="K20" s="26">
        <v>1</v>
      </c>
      <c r="L20" s="26">
        <v>0</v>
      </c>
      <c r="M20" s="26">
        <v>142</v>
      </c>
      <c r="N20" s="27">
        <v>3281</v>
      </c>
    </row>
    <row r="21" spans="1:14" x14ac:dyDescent="0.25">
      <c r="A21" s="36"/>
      <c r="B21" s="36"/>
      <c r="C21" s="34"/>
      <c r="D21" s="18" t="s">
        <v>43</v>
      </c>
      <c r="E21" s="24">
        <f t="shared" ref="E21:N21" si="12">E20*100/13800</f>
        <v>2.1739130434782608E-2</v>
      </c>
      <c r="F21" s="24">
        <f t="shared" si="12"/>
        <v>2.8985507246376812E-2</v>
      </c>
      <c r="G21" s="24">
        <f t="shared" si="12"/>
        <v>3.6231884057971016E-2</v>
      </c>
      <c r="H21" s="24">
        <f t="shared" si="12"/>
        <v>0.52173913043478259</v>
      </c>
      <c r="I21" s="24">
        <f t="shared" si="12"/>
        <v>0.13043478260869565</v>
      </c>
      <c r="J21" s="24">
        <f t="shared" si="12"/>
        <v>5.0724637681159424E-2</v>
      </c>
      <c r="K21" s="24">
        <f t="shared" si="12"/>
        <v>7.246376811594203E-3</v>
      </c>
      <c r="L21" s="24">
        <f t="shared" si="12"/>
        <v>0</v>
      </c>
      <c r="M21" s="24">
        <f t="shared" si="12"/>
        <v>1.0289855072463767</v>
      </c>
      <c r="N21" s="25">
        <f t="shared" si="12"/>
        <v>23.775362318840578</v>
      </c>
    </row>
    <row r="22" spans="1:14" x14ac:dyDescent="0.25">
      <c r="A22" s="36"/>
      <c r="B22" s="36"/>
      <c r="C22" s="14" t="s">
        <v>44</v>
      </c>
      <c r="D22" s="40" t="s">
        <v>46</v>
      </c>
      <c r="E22" s="41" t="s">
        <v>47</v>
      </c>
      <c r="F22" s="41" t="s">
        <v>47</v>
      </c>
      <c r="G22" s="41" t="s">
        <v>47</v>
      </c>
      <c r="H22" s="41">
        <f t="shared" ref="H22" si="13">H19/H21</f>
        <v>6.9444444444444446</v>
      </c>
      <c r="I22" s="41" t="s">
        <v>47</v>
      </c>
      <c r="J22" s="41" t="s">
        <v>47</v>
      </c>
      <c r="K22" s="41" t="s">
        <v>47</v>
      </c>
      <c r="L22" s="41" t="s">
        <v>47</v>
      </c>
      <c r="M22" s="41">
        <f t="shared" ref="M22" si="14">M19/M21</f>
        <v>1.4084507042253522</v>
      </c>
      <c r="N22" s="42">
        <f t="shared" ref="N22" si="15">N19/N21</f>
        <v>0.88387686680889976</v>
      </c>
    </row>
    <row r="23" spans="1:14" x14ac:dyDescent="0.25">
      <c r="A23" s="36"/>
      <c r="B23" s="29" t="s">
        <v>45</v>
      </c>
      <c r="C23" s="34" t="s">
        <v>39</v>
      </c>
      <c r="D23" s="18" t="s">
        <v>41</v>
      </c>
      <c r="E23" s="26">
        <v>2</v>
      </c>
      <c r="F23" s="26">
        <v>0</v>
      </c>
      <c r="G23" s="26">
        <v>1</v>
      </c>
      <c r="H23" s="26">
        <v>8</v>
      </c>
      <c r="I23" s="26">
        <v>3</v>
      </c>
      <c r="J23" s="26">
        <v>0</v>
      </c>
      <c r="K23" s="26">
        <v>0</v>
      </c>
      <c r="L23" s="26">
        <v>0</v>
      </c>
      <c r="M23" s="26">
        <v>3</v>
      </c>
      <c r="N23" s="27">
        <v>36</v>
      </c>
    </row>
    <row r="24" spans="1:14" x14ac:dyDescent="0.25">
      <c r="A24" s="36"/>
      <c r="B24" s="30"/>
      <c r="C24" s="34"/>
      <c r="D24" s="18" t="s">
        <v>43</v>
      </c>
      <c r="E24" s="24">
        <f t="shared" ref="E24:N24" si="16">E23*100/149</f>
        <v>1.3422818791946309</v>
      </c>
      <c r="F24" s="24">
        <f t="shared" si="16"/>
        <v>0</v>
      </c>
      <c r="G24" s="24">
        <f t="shared" si="16"/>
        <v>0.67114093959731547</v>
      </c>
      <c r="H24" s="24">
        <f t="shared" si="16"/>
        <v>5.3691275167785237</v>
      </c>
      <c r="I24" s="24">
        <f t="shared" si="16"/>
        <v>2.0134228187919465</v>
      </c>
      <c r="J24" s="24">
        <f t="shared" si="16"/>
        <v>0</v>
      </c>
      <c r="K24" s="24">
        <f t="shared" si="16"/>
        <v>0</v>
      </c>
      <c r="L24" s="24">
        <f t="shared" si="16"/>
        <v>0</v>
      </c>
      <c r="M24" s="24">
        <f t="shared" si="16"/>
        <v>2.0134228187919465</v>
      </c>
      <c r="N24" s="25">
        <f t="shared" si="16"/>
        <v>24.161073825503355</v>
      </c>
    </row>
    <row r="25" spans="1:14" x14ac:dyDescent="0.25">
      <c r="A25" s="36"/>
      <c r="B25" s="30"/>
      <c r="C25" s="35" t="s">
        <v>40</v>
      </c>
      <c r="D25" s="18" t="s">
        <v>41</v>
      </c>
      <c r="E25" s="26">
        <v>2</v>
      </c>
      <c r="F25" s="26">
        <v>5</v>
      </c>
      <c r="G25" s="26">
        <v>5</v>
      </c>
      <c r="H25" s="26">
        <v>43</v>
      </c>
      <c r="I25" s="26">
        <v>13</v>
      </c>
      <c r="J25" s="26">
        <v>6</v>
      </c>
      <c r="K25" s="26">
        <v>0</v>
      </c>
      <c r="L25" s="26">
        <v>0</v>
      </c>
      <c r="M25" s="26">
        <v>179</v>
      </c>
      <c r="N25" s="27">
        <v>3463</v>
      </c>
    </row>
    <row r="26" spans="1:14" x14ac:dyDescent="0.25">
      <c r="A26" s="36"/>
      <c r="B26" s="30"/>
      <c r="C26" s="34"/>
      <c r="D26" s="18" t="s">
        <v>43</v>
      </c>
      <c r="E26" s="24">
        <f t="shared" ref="E26:N26" si="17">E25*100/14900</f>
        <v>1.3422818791946308E-2</v>
      </c>
      <c r="F26" s="24">
        <f t="shared" si="17"/>
        <v>3.3557046979865772E-2</v>
      </c>
      <c r="G26" s="24">
        <f t="shared" si="17"/>
        <v>3.3557046979865772E-2</v>
      </c>
      <c r="H26" s="24">
        <f t="shared" si="17"/>
        <v>0.28859060402684567</v>
      </c>
      <c r="I26" s="24">
        <f t="shared" si="17"/>
        <v>8.7248322147651006E-2</v>
      </c>
      <c r="J26" s="24">
        <f t="shared" si="17"/>
        <v>4.0268456375838924E-2</v>
      </c>
      <c r="K26" s="24">
        <f t="shared" si="17"/>
        <v>0</v>
      </c>
      <c r="L26" s="24">
        <f t="shared" si="17"/>
        <v>0</v>
      </c>
      <c r="M26" s="24">
        <f t="shared" si="17"/>
        <v>1.2013422818791946</v>
      </c>
      <c r="N26" s="25">
        <f t="shared" si="17"/>
        <v>23.241610738255034</v>
      </c>
    </row>
    <row r="27" spans="1:14" x14ac:dyDescent="0.25">
      <c r="A27" s="36"/>
      <c r="B27" s="30"/>
      <c r="C27" s="14" t="s">
        <v>44</v>
      </c>
      <c r="D27" s="40" t="s">
        <v>46</v>
      </c>
      <c r="E27" s="41" t="s">
        <v>47</v>
      </c>
      <c r="F27" s="41" t="s">
        <v>47</v>
      </c>
      <c r="G27" s="41" t="s">
        <v>47</v>
      </c>
      <c r="H27" s="41">
        <f t="shared" ref="H27" si="18">H24/H26</f>
        <v>18.604651162790695</v>
      </c>
      <c r="I27" s="41">
        <f t="shared" ref="I27" si="19">I24/I26</f>
        <v>23.07692307692308</v>
      </c>
      <c r="J27" s="41" t="s">
        <v>47</v>
      </c>
      <c r="K27" s="41" t="s">
        <v>47</v>
      </c>
      <c r="L27" s="41" t="s">
        <v>47</v>
      </c>
      <c r="M27" s="41">
        <f t="shared" ref="M27" si="20">M24/M26</f>
        <v>1.6759776536312851</v>
      </c>
      <c r="N27" s="42">
        <f t="shared" ref="N27" si="21">N24/N26</f>
        <v>1.0395610742131101</v>
      </c>
    </row>
    <row r="28" spans="1:14" x14ac:dyDescent="0.25">
      <c r="A28" s="31" t="s">
        <v>35</v>
      </c>
      <c r="B28" s="31" t="s">
        <v>36</v>
      </c>
      <c r="C28" s="34" t="s">
        <v>39</v>
      </c>
      <c r="D28" s="18" t="s">
        <v>41</v>
      </c>
      <c r="E28" s="3">
        <v>0</v>
      </c>
      <c r="F28" s="3">
        <v>2</v>
      </c>
      <c r="G28" s="3">
        <v>6</v>
      </c>
      <c r="H28" s="3">
        <v>10</v>
      </c>
      <c r="I28" s="3">
        <v>2</v>
      </c>
      <c r="J28" s="3">
        <v>2</v>
      </c>
      <c r="K28" s="3">
        <v>0</v>
      </c>
      <c r="L28" s="3">
        <v>0</v>
      </c>
      <c r="M28" s="3">
        <v>33</v>
      </c>
      <c r="N28" s="23">
        <v>289</v>
      </c>
    </row>
    <row r="29" spans="1:14" x14ac:dyDescent="0.25">
      <c r="A29" s="31"/>
      <c r="B29" s="31"/>
      <c r="C29" s="34"/>
      <c r="D29" s="18" t="s">
        <v>43</v>
      </c>
      <c r="E29" s="24">
        <f t="shared" ref="E29:N29" si="22">E28*100/553</f>
        <v>0</v>
      </c>
      <c r="F29" s="24">
        <f t="shared" si="22"/>
        <v>0.36166365280289331</v>
      </c>
      <c r="G29" s="24">
        <f t="shared" si="22"/>
        <v>1.0849909584086799</v>
      </c>
      <c r="H29" s="24">
        <f t="shared" si="22"/>
        <v>1.8083182640144666</v>
      </c>
      <c r="I29" s="24">
        <f t="shared" si="22"/>
        <v>0.36166365280289331</v>
      </c>
      <c r="J29" s="24">
        <f t="shared" si="22"/>
        <v>0.36166365280289331</v>
      </c>
      <c r="K29" s="24">
        <f t="shared" si="22"/>
        <v>0</v>
      </c>
      <c r="L29" s="24">
        <f t="shared" si="22"/>
        <v>0</v>
      </c>
      <c r="M29" s="24">
        <f t="shared" si="22"/>
        <v>5.9674502712477393</v>
      </c>
      <c r="N29" s="25">
        <f t="shared" si="22"/>
        <v>52.260397830018086</v>
      </c>
    </row>
    <row r="30" spans="1:14" x14ac:dyDescent="0.25">
      <c r="A30" s="31"/>
      <c r="B30" s="31"/>
      <c r="C30" s="35" t="s">
        <v>40</v>
      </c>
      <c r="D30" s="18" t="s">
        <v>41</v>
      </c>
      <c r="E30" s="3">
        <v>21</v>
      </c>
      <c r="F30" s="3">
        <v>22</v>
      </c>
      <c r="G30" s="3">
        <v>19</v>
      </c>
      <c r="H30" s="3">
        <v>340</v>
      </c>
      <c r="I30" s="3">
        <v>85</v>
      </c>
      <c r="J30" s="3">
        <v>25</v>
      </c>
      <c r="K30" s="3">
        <v>7</v>
      </c>
      <c r="L30" s="3">
        <v>3</v>
      </c>
      <c r="M30" s="3">
        <v>821</v>
      </c>
      <c r="N30" s="23">
        <v>17856</v>
      </c>
    </row>
    <row r="31" spans="1:14" x14ac:dyDescent="0.25">
      <c r="A31" s="31"/>
      <c r="B31" s="31"/>
      <c r="C31" s="34"/>
      <c r="D31" s="18" t="s">
        <v>43</v>
      </c>
      <c r="E31" s="24">
        <f t="shared" ref="E31:N31" si="23">E30*100/55800</f>
        <v>3.7634408602150539E-2</v>
      </c>
      <c r="F31" s="24">
        <f t="shared" si="23"/>
        <v>3.9426523297491037E-2</v>
      </c>
      <c r="G31" s="24">
        <f t="shared" si="23"/>
        <v>3.4050179211469536E-2</v>
      </c>
      <c r="H31" s="24">
        <f t="shared" si="23"/>
        <v>0.60931899641577059</v>
      </c>
      <c r="I31" s="24">
        <f t="shared" si="23"/>
        <v>0.15232974910394265</v>
      </c>
      <c r="J31" s="24">
        <f t="shared" si="23"/>
        <v>4.4802867383512544E-2</v>
      </c>
      <c r="K31" s="24">
        <f t="shared" si="23"/>
        <v>1.2544802867383513E-2</v>
      </c>
      <c r="L31" s="24">
        <f t="shared" si="23"/>
        <v>5.3763440860215058E-3</v>
      </c>
      <c r="M31" s="24">
        <f t="shared" si="23"/>
        <v>1.4713261648745519</v>
      </c>
      <c r="N31" s="25">
        <f t="shared" si="23"/>
        <v>32</v>
      </c>
    </row>
    <row r="32" spans="1:14" x14ac:dyDescent="0.25">
      <c r="A32" s="31"/>
      <c r="B32" s="31"/>
      <c r="C32" s="14" t="s">
        <v>44</v>
      </c>
      <c r="D32" s="40" t="s">
        <v>46</v>
      </c>
      <c r="E32" s="41" t="s">
        <v>47</v>
      </c>
      <c r="F32" s="41" t="s">
        <v>47</v>
      </c>
      <c r="G32" s="41">
        <f t="shared" ref="G32" si="24">G29/G31</f>
        <v>31.864471304844386</v>
      </c>
      <c r="H32" s="41">
        <f t="shared" ref="H32" si="25">H29/H31</f>
        <v>2.9677693862355072</v>
      </c>
      <c r="I32" s="41" t="s">
        <v>47</v>
      </c>
      <c r="J32" s="41" t="s">
        <v>47</v>
      </c>
      <c r="K32" s="41">
        <f t="shared" ref="K32" si="26">K29/K31</f>
        <v>0</v>
      </c>
      <c r="L32" s="41">
        <f t="shared" ref="L32" si="27">L29/L31</f>
        <v>0</v>
      </c>
      <c r="M32" s="41">
        <f t="shared" ref="M32" si="28">M29/M31</f>
        <v>4.0558310004339084</v>
      </c>
      <c r="N32" s="42">
        <f t="shared" ref="N32" si="29">N29/N31</f>
        <v>1.6331374321880652</v>
      </c>
    </row>
    <row r="33" spans="1:14" x14ac:dyDescent="0.25">
      <c r="A33" s="31"/>
      <c r="B33" s="31" t="s">
        <v>37</v>
      </c>
      <c r="C33" s="34" t="s">
        <v>39</v>
      </c>
      <c r="D33" s="18" t="s">
        <v>41</v>
      </c>
      <c r="E33" s="26">
        <v>0</v>
      </c>
      <c r="F33" s="26">
        <v>0</v>
      </c>
      <c r="G33" s="26">
        <v>1</v>
      </c>
      <c r="H33" s="26">
        <v>0</v>
      </c>
      <c r="I33" s="26">
        <v>1</v>
      </c>
      <c r="J33" s="26">
        <v>0</v>
      </c>
      <c r="K33" s="26">
        <v>0</v>
      </c>
      <c r="L33" s="26">
        <v>0</v>
      </c>
      <c r="M33" s="26">
        <v>4</v>
      </c>
      <c r="N33" s="28">
        <v>25</v>
      </c>
    </row>
    <row r="34" spans="1:14" x14ac:dyDescent="0.25">
      <c r="A34" s="31"/>
      <c r="B34" s="31"/>
      <c r="C34" s="34"/>
      <c r="D34" s="18" t="s">
        <v>43</v>
      </c>
      <c r="E34" s="24">
        <f t="shared" ref="E34:N34" si="30">E33*100/40</f>
        <v>0</v>
      </c>
      <c r="F34" s="24">
        <f t="shared" si="30"/>
        <v>0</v>
      </c>
      <c r="G34" s="24">
        <f t="shared" si="30"/>
        <v>2.5</v>
      </c>
      <c r="H34" s="24">
        <f t="shared" si="30"/>
        <v>0</v>
      </c>
      <c r="I34" s="24">
        <f t="shared" si="30"/>
        <v>2.5</v>
      </c>
      <c r="J34" s="24">
        <f t="shared" si="30"/>
        <v>0</v>
      </c>
      <c r="K34" s="24">
        <f t="shared" si="30"/>
        <v>0</v>
      </c>
      <c r="L34" s="24">
        <f t="shared" si="30"/>
        <v>0</v>
      </c>
      <c r="M34" s="24">
        <f t="shared" si="30"/>
        <v>10</v>
      </c>
      <c r="N34" s="25">
        <f t="shared" si="30"/>
        <v>62.5</v>
      </c>
    </row>
    <row r="35" spans="1:14" x14ac:dyDescent="0.25">
      <c r="A35" s="31"/>
      <c r="B35" s="31"/>
      <c r="C35" s="35" t="s">
        <v>40</v>
      </c>
      <c r="D35" s="18" t="s">
        <v>41</v>
      </c>
      <c r="E35" s="3">
        <v>4</v>
      </c>
      <c r="F35" s="3">
        <v>1</v>
      </c>
      <c r="G35" s="3">
        <v>0</v>
      </c>
      <c r="H35" s="3">
        <v>29</v>
      </c>
      <c r="I35" s="3">
        <v>8</v>
      </c>
      <c r="J35" s="3">
        <v>1</v>
      </c>
      <c r="K35" s="3">
        <v>0</v>
      </c>
      <c r="L35" s="3">
        <v>0</v>
      </c>
      <c r="M35" s="3">
        <v>80</v>
      </c>
      <c r="N35" s="23">
        <v>1415</v>
      </c>
    </row>
    <row r="36" spans="1:14" x14ac:dyDescent="0.25">
      <c r="A36" s="31"/>
      <c r="B36" s="31"/>
      <c r="C36" s="34"/>
      <c r="D36" s="18" t="s">
        <v>43</v>
      </c>
      <c r="E36" s="24">
        <f t="shared" ref="E36:N36" si="31">E35*100/4000</f>
        <v>0.1</v>
      </c>
      <c r="F36" s="24">
        <f t="shared" si="31"/>
        <v>2.5000000000000001E-2</v>
      </c>
      <c r="G36" s="24">
        <f t="shared" si="31"/>
        <v>0</v>
      </c>
      <c r="H36" s="24">
        <f t="shared" si="31"/>
        <v>0.72499999999999998</v>
      </c>
      <c r="I36" s="24">
        <f t="shared" si="31"/>
        <v>0.2</v>
      </c>
      <c r="J36" s="24">
        <f t="shared" si="31"/>
        <v>2.5000000000000001E-2</v>
      </c>
      <c r="K36" s="24">
        <f t="shared" si="31"/>
        <v>0</v>
      </c>
      <c r="L36" s="24">
        <f t="shared" si="31"/>
        <v>0</v>
      </c>
      <c r="M36" s="24">
        <f t="shared" si="31"/>
        <v>2</v>
      </c>
      <c r="N36" s="25">
        <f t="shared" si="31"/>
        <v>35.375</v>
      </c>
    </row>
    <row r="37" spans="1:14" x14ac:dyDescent="0.25">
      <c r="A37" s="31"/>
      <c r="B37" s="31"/>
      <c r="C37" s="14" t="s">
        <v>44</v>
      </c>
      <c r="D37" s="40" t="s">
        <v>46</v>
      </c>
      <c r="E37" s="41" t="s">
        <v>47</v>
      </c>
      <c r="F37" s="41" t="s">
        <v>47</v>
      </c>
      <c r="G37" s="41" t="s">
        <v>47</v>
      </c>
      <c r="H37" s="41" t="s">
        <v>47</v>
      </c>
      <c r="I37" s="41" t="s">
        <v>47</v>
      </c>
      <c r="J37" s="41" t="s">
        <v>47</v>
      </c>
      <c r="K37" s="41" t="s">
        <v>47</v>
      </c>
      <c r="L37" s="41" t="s">
        <v>47</v>
      </c>
      <c r="M37" s="41">
        <f t="shared" ref="M37" si="32">M34/M36</f>
        <v>5</v>
      </c>
      <c r="N37" s="42">
        <f t="shared" ref="N37" si="33">N34/N36</f>
        <v>1.7667844522968197</v>
      </c>
    </row>
    <row r="38" spans="1:14" x14ac:dyDescent="0.25">
      <c r="A38" s="31"/>
      <c r="B38" s="31" t="s">
        <v>38</v>
      </c>
      <c r="C38" s="34" t="s">
        <v>39</v>
      </c>
      <c r="D38" s="18" t="s">
        <v>41</v>
      </c>
      <c r="E38" s="26">
        <v>0</v>
      </c>
      <c r="F38" s="26">
        <v>2</v>
      </c>
      <c r="G38" s="26">
        <v>4</v>
      </c>
      <c r="H38" s="26">
        <v>6</v>
      </c>
      <c r="I38" s="26">
        <v>0</v>
      </c>
      <c r="J38" s="26">
        <v>2</v>
      </c>
      <c r="K38" s="26">
        <v>0</v>
      </c>
      <c r="L38" s="26">
        <v>0</v>
      </c>
      <c r="M38" s="26">
        <v>15</v>
      </c>
      <c r="N38" s="23">
        <v>52</v>
      </c>
    </row>
    <row r="39" spans="1:14" x14ac:dyDescent="0.25">
      <c r="A39" s="31"/>
      <c r="B39" s="31"/>
      <c r="C39" s="34"/>
      <c r="D39" s="18" t="s">
        <v>43</v>
      </c>
      <c r="E39" s="24">
        <f t="shared" ref="E39:N39" si="34">E38*100/105</f>
        <v>0</v>
      </c>
      <c r="F39" s="24">
        <f t="shared" si="34"/>
        <v>1.9047619047619047</v>
      </c>
      <c r="G39" s="24">
        <f t="shared" si="34"/>
        <v>3.8095238095238093</v>
      </c>
      <c r="H39" s="24">
        <f t="shared" si="34"/>
        <v>5.7142857142857144</v>
      </c>
      <c r="I39" s="24">
        <f t="shared" si="34"/>
        <v>0</v>
      </c>
      <c r="J39" s="24">
        <f t="shared" si="34"/>
        <v>1.9047619047619047</v>
      </c>
      <c r="K39" s="24">
        <f t="shared" si="34"/>
        <v>0</v>
      </c>
      <c r="L39" s="24">
        <f t="shared" si="34"/>
        <v>0</v>
      </c>
      <c r="M39" s="24">
        <f t="shared" si="34"/>
        <v>14.285714285714286</v>
      </c>
      <c r="N39" s="25">
        <f t="shared" si="34"/>
        <v>49.523809523809526</v>
      </c>
    </row>
    <row r="40" spans="1:14" x14ac:dyDescent="0.25">
      <c r="A40" s="31"/>
      <c r="B40" s="31"/>
      <c r="C40" s="35" t="s">
        <v>40</v>
      </c>
      <c r="D40" s="18" t="s">
        <v>41</v>
      </c>
      <c r="E40" s="26">
        <v>5</v>
      </c>
      <c r="F40" s="26">
        <v>5</v>
      </c>
      <c r="G40" s="26">
        <v>3</v>
      </c>
      <c r="H40" s="26">
        <v>61</v>
      </c>
      <c r="I40" s="26">
        <v>25</v>
      </c>
      <c r="J40" s="26">
        <v>5</v>
      </c>
      <c r="K40" s="26">
        <v>1</v>
      </c>
      <c r="L40" s="26">
        <v>0</v>
      </c>
      <c r="M40" s="26">
        <v>163</v>
      </c>
      <c r="N40" s="27">
        <v>3697</v>
      </c>
    </row>
    <row r="41" spans="1:14" x14ac:dyDescent="0.25">
      <c r="A41" s="31"/>
      <c r="B41" s="31"/>
      <c r="C41" s="34"/>
      <c r="D41" s="18" t="s">
        <v>43</v>
      </c>
      <c r="E41" s="24">
        <f t="shared" ref="E41:N41" si="35">E40*100/10500</f>
        <v>4.7619047619047616E-2</v>
      </c>
      <c r="F41" s="24">
        <f t="shared" si="35"/>
        <v>4.7619047619047616E-2</v>
      </c>
      <c r="G41" s="24">
        <f t="shared" si="35"/>
        <v>2.8571428571428571E-2</v>
      </c>
      <c r="H41" s="24">
        <f t="shared" si="35"/>
        <v>0.580952380952381</v>
      </c>
      <c r="I41" s="24">
        <f t="shared" si="35"/>
        <v>0.23809523809523808</v>
      </c>
      <c r="J41" s="24">
        <f t="shared" si="35"/>
        <v>4.7619047619047616E-2</v>
      </c>
      <c r="K41" s="24">
        <f t="shared" si="35"/>
        <v>9.5238095238095247E-3</v>
      </c>
      <c r="L41" s="24">
        <f t="shared" si="35"/>
        <v>0</v>
      </c>
      <c r="M41" s="24">
        <f t="shared" si="35"/>
        <v>1.5523809523809524</v>
      </c>
      <c r="N41" s="25">
        <f t="shared" si="35"/>
        <v>35.209523809523809</v>
      </c>
    </row>
    <row r="42" spans="1:14" x14ac:dyDescent="0.25">
      <c r="A42" s="31"/>
      <c r="B42" s="31"/>
      <c r="C42" s="14" t="s">
        <v>44</v>
      </c>
      <c r="D42" s="40" t="s">
        <v>46</v>
      </c>
      <c r="E42" s="41" t="s">
        <v>47</v>
      </c>
      <c r="F42" s="41" t="s">
        <v>47</v>
      </c>
      <c r="G42" s="41">
        <f t="shared" ref="G42" si="36">G39/G41</f>
        <v>133.33333333333334</v>
      </c>
      <c r="H42" s="41">
        <f t="shared" ref="H42" si="37">H39/H41</f>
        <v>9.8360655737704921</v>
      </c>
      <c r="I42" s="41" t="s">
        <v>47</v>
      </c>
      <c r="J42" s="41" t="s">
        <v>47</v>
      </c>
      <c r="K42" s="41" t="s">
        <v>47</v>
      </c>
      <c r="L42" s="41" t="s">
        <v>47</v>
      </c>
      <c r="M42" s="41">
        <f t="shared" ref="M42" si="38">M39/M41</f>
        <v>9.2024539877300615</v>
      </c>
      <c r="N42" s="42">
        <f t="shared" ref="N42" si="39">N39/N41</f>
        <v>1.4065458479848527</v>
      </c>
    </row>
    <row r="43" spans="1:14" x14ac:dyDescent="0.25">
      <c r="A43" s="31"/>
      <c r="B43" s="32" t="s">
        <v>45</v>
      </c>
      <c r="C43" s="34" t="s">
        <v>39</v>
      </c>
      <c r="D43" s="18" t="s">
        <v>41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7">
        <v>19</v>
      </c>
    </row>
    <row r="44" spans="1:14" x14ac:dyDescent="0.25">
      <c r="A44" s="31"/>
      <c r="B44" s="33"/>
      <c r="C44" s="34"/>
      <c r="D44" s="18" t="s">
        <v>43</v>
      </c>
      <c r="E44" s="24">
        <f t="shared" ref="E44:N44" si="40">E43*100/60</f>
        <v>0</v>
      </c>
      <c r="F44" s="24">
        <f t="shared" si="40"/>
        <v>0</v>
      </c>
      <c r="G44" s="24">
        <f t="shared" si="40"/>
        <v>0</v>
      </c>
      <c r="H44" s="24">
        <f t="shared" si="40"/>
        <v>0</v>
      </c>
      <c r="I44" s="24">
        <f t="shared" si="40"/>
        <v>0</v>
      </c>
      <c r="J44" s="24">
        <f t="shared" si="40"/>
        <v>0</v>
      </c>
      <c r="K44" s="24">
        <f t="shared" si="40"/>
        <v>0</v>
      </c>
      <c r="L44" s="24">
        <f t="shared" si="40"/>
        <v>0</v>
      </c>
      <c r="M44" s="24">
        <f t="shared" si="40"/>
        <v>0</v>
      </c>
      <c r="N44" s="25">
        <f t="shared" si="40"/>
        <v>31.666666666666668</v>
      </c>
    </row>
    <row r="45" spans="1:14" x14ac:dyDescent="0.25">
      <c r="A45" s="31"/>
      <c r="B45" s="33"/>
      <c r="C45" s="35" t="s">
        <v>40</v>
      </c>
      <c r="D45" s="18" t="s">
        <v>41</v>
      </c>
      <c r="E45" s="26">
        <v>0</v>
      </c>
      <c r="F45" s="26">
        <v>1</v>
      </c>
      <c r="G45" s="26">
        <v>4</v>
      </c>
      <c r="H45" s="26">
        <v>28</v>
      </c>
      <c r="I45" s="26">
        <v>7</v>
      </c>
      <c r="J45" s="26">
        <v>1</v>
      </c>
      <c r="K45" s="26">
        <v>1</v>
      </c>
      <c r="L45" s="26">
        <v>0</v>
      </c>
      <c r="M45" s="26">
        <v>72</v>
      </c>
      <c r="N45" s="27">
        <v>1943</v>
      </c>
    </row>
    <row r="46" spans="1:14" x14ac:dyDescent="0.25">
      <c r="A46" s="31"/>
      <c r="B46" s="33"/>
      <c r="C46" s="34"/>
      <c r="D46" s="18" t="s">
        <v>43</v>
      </c>
      <c r="E46" s="24">
        <f t="shared" ref="E46:N46" si="41">E45*100/6000</f>
        <v>0</v>
      </c>
      <c r="F46" s="24">
        <f t="shared" si="41"/>
        <v>1.6666666666666666E-2</v>
      </c>
      <c r="G46" s="24">
        <f t="shared" si="41"/>
        <v>6.6666666666666666E-2</v>
      </c>
      <c r="H46" s="24">
        <f t="shared" si="41"/>
        <v>0.46666666666666667</v>
      </c>
      <c r="I46" s="24">
        <f t="shared" si="41"/>
        <v>0.11666666666666667</v>
      </c>
      <c r="J46" s="24">
        <f t="shared" si="41"/>
        <v>1.6666666666666666E-2</v>
      </c>
      <c r="K46" s="24">
        <f t="shared" si="41"/>
        <v>1.6666666666666666E-2</v>
      </c>
      <c r="L46" s="24">
        <f t="shared" si="41"/>
        <v>0</v>
      </c>
      <c r="M46" s="24">
        <f t="shared" si="41"/>
        <v>1.2</v>
      </c>
      <c r="N46" s="25">
        <f t="shared" si="41"/>
        <v>32.383333333333333</v>
      </c>
    </row>
    <row r="47" spans="1:14" x14ac:dyDescent="0.25">
      <c r="A47" s="31"/>
      <c r="B47" s="33"/>
      <c r="C47" s="14" t="s">
        <v>44</v>
      </c>
      <c r="D47" s="40" t="s">
        <v>46</v>
      </c>
      <c r="E47" s="41" t="s">
        <v>47</v>
      </c>
      <c r="F47" s="41" t="s">
        <v>47</v>
      </c>
      <c r="G47" s="41" t="s">
        <v>47</v>
      </c>
      <c r="H47" s="41" t="s">
        <v>47</v>
      </c>
      <c r="I47" s="41" t="s">
        <v>47</v>
      </c>
      <c r="J47" s="41" t="s">
        <v>47</v>
      </c>
      <c r="K47" s="41" t="s">
        <v>47</v>
      </c>
      <c r="L47" s="41" t="s">
        <v>47</v>
      </c>
      <c r="M47" s="41">
        <f t="shared" ref="M47" si="42">M44/M46</f>
        <v>0</v>
      </c>
      <c r="N47" s="42">
        <f t="shared" ref="N47" si="43">N44/N46</f>
        <v>0.97786927431806492</v>
      </c>
    </row>
    <row r="48" spans="1:14" ht="15" customHeight="1" x14ac:dyDescent="0.25">
      <c r="A48" s="37" t="s">
        <v>42</v>
      </c>
      <c r="B48" s="37" t="s">
        <v>38</v>
      </c>
      <c r="C48" s="34" t="s">
        <v>39</v>
      </c>
      <c r="D48" s="18" t="s">
        <v>41</v>
      </c>
      <c r="E48" s="3">
        <v>6</v>
      </c>
      <c r="F48" s="3">
        <v>4</v>
      </c>
      <c r="G48" s="3">
        <v>6</v>
      </c>
      <c r="H48" s="3">
        <v>36</v>
      </c>
      <c r="I48" s="3">
        <v>11</v>
      </c>
      <c r="J48" s="3">
        <v>4</v>
      </c>
      <c r="K48" s="3">
        <v>0</v>
      </c>
      <c r="L48" s="3">
        <v>0</v>
      </c>
      <c r="M48" s="3">
        <f>57</f>
        <v>57</v>
      </c>
      <c r="N48" s="23">
        <v>453</v>
      </c>
    </row>
    <row r="49" spans="1:14" x14ac:dyDescent="0.25">
      <c r="A49" s="37"/>
      <c r="B49" s="37"/>
      <c r="C49" s="34"/>
      <c r="D49" s="18" t="s">
        <v>43</v>
      </c>
      <c r="E49" s="24">
        <f t="shared" ref="E49:N49" si="44">E48*100/1309</f>
        <v>0.45836516424751717</v>
      </c>
      <c r="F49" s="24">
        <f t="shared" si="44"/>
        <v>0.30557677616501144</v>
      </c>
      <c r="G49" s="24">
        <f t="shared" si="44"/>
        <v>0.45836516424751717</v>
      </c>
      <c r="H49" s="24">
        <f t="shared" si="44"/>
        <v>2.7501909854851032</v>
      </c>
      <c r="I49" s="24">
        <f t="shared" si="44"/>
        <v>0.84033613445378152</v>
      </c>
      <c r="J49" s="24">
        <f t="shared" si="44"/>
        <v>0.30557677616501144</v>
      </c>
      <c r="K49" s="24">
        <f t="shared" si="44"/>
        <v>0</v>
      </c>
      <c r="L49" s="24">
        <f t="shared" si="44"/>
        <v>0</v>
      </c>
      <c r="M49" s="24">
        <f t="shared" si="44"/>
        <v>4.3544690603514136</v>
      </c>
      <c r="N49" s="25">
        <f t="shared" si="44"/>
        <v>34.606569900687546</v>
      </c>
    </row>
    <row r="50" spans="1:14" x14ac:dyDescent="0.25">
      <c r="A50" s="37"/>
      <c r="B50" s="37"/>
      <c r="C50" s="35" t="s">
        <v>40</v>
      </c>
      <c r="D50" s="18" t="s">
        <v>41</v>
      </c>
      <c r="E50" s="3">
        <v>47</v>
      </c>
      <c r="F50" s="3">
        <v>55</v>
      </c>
      <c r="G50" s="3">
        <v>32</v>
      </c>
      <c r="H50" s="3">
        <v>497</v>
      </c>
      <c r="I50" s="3">
        <v>121</v>
      </c>
      <c r="J50" s="3">
        <v>59</v>
      </c>
      <c r="K50" s="3">
        <v>2</v>
      </c>
      <c r="L50" s="3">
        <v>2</v>
      </c>
      <c r="M50" s="3">
        <v>1592</v>
      </c>
      <c r="N50" s="23">
        <v>32182</v>
      </c>
    </row>
    <row r="51" spans="1:14" x14ac:dyDescent="0.25">
      <c r="A51" s="37"/>
      <c r="B51" s="37"/>
      <c r="C51" s="34"/>
      <c r="D51" s="18" t="s">
        <v>43</v>
      </c>
      <c r="E51" s="24">
        <f t="shared" ref="E51:N51" si="45">E50*100/130900</f>
        <v>3.5905271199388848E-2</v>
      </c>
      <c r="F51" s="24">
        <f t="shared" si="45"/>
        <v>4.2016806722689079E-2</v>
      </c>
      <c r="G51" s="24">
        <f t="shared" si="45"/>
        <v>2.4446142093200916E-2</v>
      </c>
      <c r="H51" s="24">
        <f t="shared" si="45"/>
        <v>0.37967914438502676</v>
      </c>
      <c r="I51" s="24">
        <f t="shared" si="45"/>
        <v>9.2436974789915971E-2</v>
      </c>
      <c r="J51" s="24">
        <f t="shared" si="45"/>
        <v>4.5072574484339191E-2</v>
      </c>
      <c r="K51" s="24">
        <f t="shared" si="45"/>
        <v>1.5278838808250573E-3</v>
      </c>
      <c r="L51" s="24">
        <f t="shared" si="45"/>
        <v>1.5278838808250573E-3</v>
      </c>
      <c r="M51" s="24">
        <f t="shared" si="45"/>
        <v>1.2161955691367456</v>
      </c>
      <c r="N51" s="25">
        <f t="shared" si="45"/>
        <v>24.585179526355997</v>
      </c>
    </row>
    <row r="52" spans="1:14" ht="15.75" thickBot="1" x14ac:dyDescent="0.3">
      <c r="A52" s="37"/>
      <c r="B52" s="37"/>
      <c r="C52" s="14" t="s">
        <v>44</v>
      </c>
      <c r="D52" s="43" t="s">
        <v>46</v>
      </c>
      <c r="E52" s="44">
        <f>E49/E51</f>
        <v>12.765957446808509</v>
      </c>
      <c r="F52" s="44">
        <f t="shared" ref="F52:N52" si="46">F49/F51</f>
        <v>7.2727272727272716</v>
      </c>
      <c r="G52" s="44">
        <f t="shared" si="46"/>
        <v>18.75</v>
      </c>
      <c r="H52" s="44">
        <f t="shared" si="46"/>
        <v>7.2434607645875246</v>
      </c>
      <c r="I52" s="44">
        <f t="shared" si="46"/>
        <v>9.0909090909090899</v>
      </c>
      <c r="J52" s="44">
        <f t="shared" si="46"/>
        <v>6.7796610169491522</v>
      </c>
      <c r="K52" s="44" t="s">
        <v>47</v>
      </c>
      <c r="L52" s="44" t="s">
        <v>47</v>
      </c>
      <c r="M52" s="44">
        <f t="shared" si="46"/>
        <v>3.5804020100502512</v>
      </c>
      <c r="N52" s="45">
        <f t="shared" si="46"/>
        <v>1.4076191659934123</v>
      </c>
    </row>
  </sheetData>
  <mergeCells count="35">
    <mergeCell ref="B18:B22"/>
    <mergeCell ref="E1:F1"/>
    <mergeCell ref="I1:J1"/>
    <mergeCell ref="E2:F2"/>
    <mergeCell ref="I2:J2"/>
    <mergeCell ref="C8:C9"/>
    <mergeCell ref="C10:C11"/>
    <mergeCell ref="A4:C6"/>
    <mergeCell ref="C33:C34"/>
    <mergeCell ref="C35:C36"/>
    <mergeCell ref="C13:C14"/>
    <mergeCell ref="C15:C16"/>
    <mergeCell ref="C18:C19"/>
    <mergeCell ref="C20:C21"/>
    <mergeCell ref="C48:C49"/>
    <mergeCell ref="C50:C51"/>
    <mergeCell ref="A8:A27"/>
    <mergeCell ref="A28:A47"/>
    <mergeCell ref="A48:A52"/>
    <mergeCell ref="B48:B52"/>
    <mergeCell ref="B8:B12"/>
    <mergeCell ref="B13:B17"/>
    <mergeCell ref="C38:C39"/>
    <mergeCell ref="C40:C41"/>
    <mergeCell ref="C43:C44"/>
    <mergeCell ref="C45:C46"/>
    <mergeCell ref="C23:C24"/>
    <mergeCell ref="C25:C26"/>
    <mergeCell ref="C28:C29"/>
    <mergeCell ref="C30:C31"/>
    <mergeCell ref="B23:B27"/>
    <mergeCell ref="B28:B32"/>
    <mergeCell ref="B33:B37"/>
    <mergeCell ref="B38:B42"/>
    <mergeCell ref="B43:B47"/>
  </mergeCells>
  <conditionalFormatting sqref="E32:N32 E37:N37 E42:N42 E47:N47 E52:N52 E12:N12 E17:N17 E22:N22 E27:N27">
    <cfRule type="colorScale" priority="4">
      <colorScale>
        <cfvo type="min"/>
        <cfvo type="max"/>
        <color rgb="FFFCFCFF"/>
        <color rgb="FFF8696B"/>
      </colorScale>
    </cfRule>
  </conditionalFormatting>
  <conditionalFormatting sqref="E9:L9 E11:L11 E14:L14 E16:L16 E19:L19 E21:L21 E24:L24 E26:L26 E29:L29 E31:L31 E34:L34 E36:L36 E39:L39 E41:L41 E44:L44 E46:L46 E49:L49 E51:L51">
    <cfRule type="colorScale" priority="3">
      <colorScale>
        <cfvo type="min"/>
        <cfvo type="max"/>
        <color rgb="FFFCFCFF"/>
        <color rgb="FF63BE7B"/>
      </colorScale>
    </cfRule>
  </conditionalFormatting>
  <conditionalFormatting sqref="M11 M9 M14 M16 M19 M21 M24 M26 M29 M31 M34 M36 M39 M41 M44 M46 M49 M51">
    <cfRule type="colorScale" priority="2">
      <colorScale>
        <cfvo type="min"/>
        <cfvo type="max"/>
        <color rgb="FFFCFCFF"/>
        <color rgb="FF63BE7B"/>
      </colorScale>
    </cfRule>
  </conditionalFormatting>
  <conditionalFormatting sqref="N9 N11 N14 N16 N19 N21 N24 N26 N29 N31 N34 N36 N39 N41 N44 N46 N49 N51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AIDoffTargets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Lebedin, Mikhail</dc:creator>
  <cp:lastModifiedBy>Lebedin, Mikhail</cp:lastModifiedBy>
  <dcterms:created xsi:type="dcterms:W3CDTF">2022-07-09T17:24:20Z</dcterms:created>
  <dcterms:modified xsi:type="dcterms:W3CDTF">2022-07-14T12:54:51Z</dcterms:modified>
</cp:coreProperties>
</file>