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a\Desktop\KI paper 2023\Suppl table\"/>
    </mc:Choice>
  </mc:AlternateContent>
  <xr:revisionPtr revIDLastSave="0" documentId="8_{2D3E648E-CBD5-4EDE-9463-F4FDB284159D}" xr6:coauthVersionLast="47" xr6:coauthVersionMax="47" xr10:uidLastSave="{00000000-0000-0000-0000-000000000000}"/>
  <bookViews>
    <workbookView xWindow="-110" yWindow="-110" windowWidth="19420" windowHeight="10420" xr2:uid="{E4BE9F39-F526-4579-B209-9DD29BDBEBF0}"/>
  </bookViews>
  <sheets>
    <sheet name="Canonical pathway in rapamycin " sheetId="1" r:id="rId1"/>
    <sheet name="Upstream regulator_males " sheetId="2" r:id="rId2"/>
    <sheet name="Upstream regulator females" sheetId="3" r:id="rId3"/>
    <sheet name="sexual dimorphic uptreamReg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" l="1"/>
  <c r="I64" i="1"/>
  <c r="I62" i="1"/>
  <c r="I73" i="1"/>
  <c r="I72" i="1"/>
  <c r="I71" i="1"/>
  <c r="I70" i="1"/>
  <c r="I69" i="1"/>
  <c r="I68" i="1"/>
  <c r="I66" i="1"/>
  <c r="I65" i="1"/>
  <c r="I63" i="1"/>
  <c r="I61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0" i="1"/>
  <c r="I29" i="1"/>
  <c r="I28" i="1"/>
  <c r="I27" i="1"/>
  <c r="I26" i="1"/>
  <c r="I25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<sst xmlns="http://schemas.openxmlformats.org/spreadsheetml/2006/main" count="537" uniqueCount="275">
  <si>
    <t>© 2000-2022 QIAGEN. All rights reserved.</t>
  </si>
  <si>
    <t xml:space="preserve">cut point of -log value  1.3 </t>
  </si>
  <si>
    <t>z-score &lt;-2 or &gt;2</t>
  </si>
  <si>
    <t>Ingenuity Canonical Pathways ( male rapamycin vs vehicle</t>
  </si>
  <si>
    <t xml:space="preserve"> -log10(p-value)</t>
  </si>
  <si>
    <t>z-score</t>
  </si>
  <si>
    <t>Ratio</t>
  </si>
  <si>
    <t>Ingenuity Canonical Pathways ( female rapamycin vs vehicle</t>
  </si>
  <si>
    <t>Oxidative Phosphorylation</t>
  </si>
  <si>
    <t>ERK5 signaling</t>
  </si>
  <si>
    <t>EIF2 Signaling</t>
  </si>
  <si>
    <t>superpathway of inositol phosphate compunds</t>
  </si>
  <si>
    <t>Neutrophil Extracellular Trap Signaling Pathway</t>
  </si>
  <si>
    <t>CNTF signaling</t>
  </si>
  <si>
    <t>Ephrin B Signaling</t>
  </si>
  <si>
    <t>3-phosphoinostide biosynthsis</t>
  </si>
  <si>
    <t>Immunogenic Cell Death Signaling Pathway</t>
  </si>
  <si>
    <t>RAC signaling</t>
  </si>
  <si>
    <t>TCA Cycle II (Eukaryotic)</t>
  </si>
  <si>
    <t>ERK/MAPK Signaling</t>
  </si>
  <si>
    <t>Ephrin Receptor Signaling</t>
  </si>
  <si>
    <t>Aldosterone Signaling in Epithelial Cells</t>
  </si>
  <si>
    <t>VDR/RXR Activation</t>
  </si>
  <si>
    <t>Granzyme A Signaling</t>
  </si>
  <si>
    <t>Assembly of RNA Polymerase II Complex</t>
  </si>
  <si>
    <t>Sirtuin Signaling Pathway</t>
  </si>
  <si>
    <t>Regulation of Actin-based Motility by Rho</t>
  </si>
  <si>
    <t>Paxillin Signaling</t>
  </si>
  <si>
    <t>PI3K/AKT Signaling</t>
  </si>
  <si>
    <t>STAT3 pathway</t>
  </si>
  <si>
    <t>IL-10 Signaling</t>
  </si>
  <si>
    <t>D-myo-inositol (1,4,5,6)-Tetrakisphosphate Biosynthesis</t>
  </si>
  <si>
    <t>Unfolded protein response</t>
  </si>
  <si>
    <t>D-myo-inositol (3,4,5,6)-tetrakisphosphate Biosynthesis</t>
  </si>
  <si>
    <t>SNARE Signaling Pathway</t>
  </si>
  <si>
    <t>HGF Signaling</t>
  </si>
  <si>
    <t>tRNA Charging</t>
  </si>
  <si>
    <t>Signaling by Rho Family GTPases</t>
  </si>
  <si>
    <t>RAN Signaling</t>
  </si>
  <si>
    <t>3-phosphoinostide degrdation</t>
  </si>
  <si>
    <t>Leucine Degradation I</t>
  </si>
  <si>
    <t>menalnocyte development and pigmentaion siganling</t>
  </si>
  <si>
    <t>RHOA Signaling</t>
  </si>
  <si>
    <t>PDGF Signaling</t>
  </si>
  <si>
    <t>Integrin Signaling</t>
  </si>
  <si>
    <t>D-myo-inositol-5-phosphate metabolism</t>
  </si>
  <si>
    <t>Thrombopoietin Signaling</t>
  </si>
  <si>
    <t>Role of PKR in Interferon Induction and Antiviral Response</t>
  </si>
  <si>
    <t>FGF siganling</t>
  </si>
  <si>
    <t>Aryl Hydrocarbon Receptor Signaling</t>
  </si>
  <si>
    <t>FLT3 siganling in hematopoitic progenitor cells</t>
  </si>
  <si>
    <t>eNOS Signaling</t>
  </si>
  <si>
    <t>NGF Signaling</t>
  </si>
  <si>
    <t>Death Receptor Signaling</t>
  </si>
  <si>
    <t>mTOR Signaling</t>
  </si>
  <si>
    <t>CD40 Signaling</t>
  </si>
  <si>
    <t>CLEAR Signaling Pathway</t>
  </si>
  <si>
    <t>IL-15 Production</t>
  </si>
  <si>
    <t>Xenobiotic Metabolism General Signaling Pathway</t>
  </si>
  <si>
    <t>GNRH Signaling</t>
  </si>
  <si>
    <t>PEDF Signaling</t>
  </si>
  <si>
    <t>IL-23 Signaling Pathway</t>
  </si>
  <si>
    <t>RAN siganling</t>
  </si>
  <si>
    <t>Prolactin Signaling</t>
  </si>
  <si>
    <t>Regulation of eIF4 and p70S6K Signaling</t>
  </si>
  <si>
    <t>Growth Hormone Signaling</t>
  </si>
  <si>
    <t>14-3-3-mediated Signaling</t>
  </si>
  <si>
    <t>prolactin siganling</t>
  </si>
  <si>
    <t>B Cell Activating Factor Signaling</t>
  </si>
  <si>
    <t>CXCR4 Signaling</t>
  </si>
  <si>
    <t>9,7</t>
  </si>
  <si>
    <t>Type II Diabetes Mellitus Signaling</t>
  </si>
  <si>
    <t>GADD45 signaling</t>
  </si>
  <si>
    <t>Ribonucleotide Reductase Signaling Pathway</t>
  </si>
  <si>
    <t>Macropinocytosis signaling</t>
  </si>
  <si>
    <t>Production of Nitric Oxide and Reactive Oxygen Species in Macrophages</t>
  </si>
  <si>
    <t>Actin Cytoskeleton Signaling</t>
  </si>
  <si>
    <t>ERBB4 Signaling</t>
  </si>
  <si>
    <t>VEGF Family Ligand-Receptor Interactions</t>
  </si>
  <si>
    <t>GDNF family ligand-receptor interaction</t>
  </si>
  <si>
    <t>Erythropoietin Signaling Pathway</t>
  </si>
  <si>
    <t>PAK Signaling</t>
  </si>
  <si>
    <t>ID1 Signaling Pathway</t>
  </si>
  <si>
    <t>Renin-Angiotensin Signaling</t>
  </si>
  <si>
    <t>IL8</t>
  </si>
  <si>
    <t>Activation of IRF by Cytosolic Pattern Recognition Receptors</t>
  </si>
  <si>
    <t>natural killer cell siganling</t>
  </si>
  <si>
    <t>Regulation Of The Epithelial Mesenchymal Transition By Growth Factors Pathway</t>
  </si>
  <si>
    <t>IL-6 Signaling</t>
  </si>
  <si>
    <t>AMPK Signaling</t>
  </si>
  <si>
    <t>Neurotrophin/TRK Signaling</t>
  </si>
  <si>
    <t>RHOGDI Signaling</t>
  </si>
  <si>
    <t>Neuregulin Signaling</t>
  </si>
  <si>
    <t>NRF2-mediated Oxidative Stress Response</t>
  </si>
  <si>
    <t>ERBB Signaling</t>
  </si>
  <si>
    <t>Assembly of RNA Polymerase III Complex</t>
  </si>
  <si>
    <t>TGF-β Signaling</t>
  </si>
  <si>
    <t>renal cell carcinoma</t>
  </si>
  <si>
    <t>superpathway D-myo-inositol (1,4,5) triphosphate metabolism</t>
  </si>
  <si>
    <t>Triacylglycerol biosynthesis</t>
  </si>
  <si>
    <t>Branched-chain α-keto acid Dehydrogenase Complex</t>
  </si>
  <si>
    <t>MYC Mediated Apoptosis Signaling</t>
  </si>
  <si>
    <t>Pentose Phosphate Pathway</t>
  </si>
  <si>
    <t>PPARα/RXRα Activation</t>
  </si>
  <si>
    <t>Inhibition of ARE-Mediated mRNA Degradation Pathway</t>
  </si>
  <si>
    <t>PTEN Signaling</t>
  </si>
  <si>
    <t>valine degrdatio I</t>
  </si>
  <si>
    <t>Upstream Regulator</t>
  </si>
  <si>
    <t>Molecule Type</t>
  </si>
  <si>
    <t>Activation z-score</t>
  </si>
  <si>
    <t>Il5</t>
  </si>
  <si>
    <t>cytokine</t>
  </si>
  <si>
    <t>Edn1</t>
  </si>
  <si>
    <t>Tnf</t>
  </si>
  <si>
    <t>Ddx21</t>
  </si>
  <si>
    <t>enzyme</t>
  </si>
  <si>
    <t>Ddx3X</t>
  </si>
  <si>
    <t>Ddx5</t>
  </si>
  <si>
    <t>Yars2</t>
  </si>
  <si>
    <t>Lamp2</t>
  </si>
  <si>
    <t>Rnaseh1</t>
  </si>
  <si>
    <t>Ldhb</t>
  </si>
  <si>
    <t>Gnas</t>
  </si>
  <si>
    <t>Acly</t>
  </si>
  <si>
    <t>Hras</t>
  </si>
  <si>
    <t>Polr3G</t>
  </si>
  <si>
    <t>Nsun3</t>
  </si>
  <si>
    <t>Ngly1</t>
  </si>
  <si>
    <t>Rnf187</t>
  </si>
  <si>
    <t>Fbxo32</t>
  </si>
  <si>
    <t>Kat2A</t>
  </si>
  <si>
    <t>Mpst</t>
  </si>
  <si>
    <t>Cpt1B</t>
  </si>
  <si>
    <t>Gpx4</t>
  </si>
  <si>
    <t>Nox4</t>
  </si>
  <si>
    <t>Rgs2</t>
  </si>
  <si>
    <t>Sat1</t>
  </si>
  <si>
    <t>Surf1</t>
  </si>
  <si>
    <t>Traf7</t>
  </si>
  <si>
    <t>Ywhaz</t>
  </si>
  <si>
    <t>Hgf</t>
  </si>
  <si>
    <t>growth factor</t>
  </si>
  <si>
    <t>Mcu</t>
  </si>
  <si>
    <t>ion channel</t>
  </si>
  <si>
    <t>Ryr1</t>
  </si>
  <si>
    <t>Cnga3</t>
  </si>
  <si>
    <t>Insr</t>
  </si>
  <si>
    <t>kinase</t>
  </si>
  <si>
    <t>Cab39L</t>
  </si>
  <si>
    <t>Cdk19</t>
  </si>
  <si>
    <t>Ern1</t>
  </si>
  <si>
    <t>Stk11</t>
  </si>
  <si>
    <t>Trib1</t>
  </si>
  <si>
    <t>Epha2</t>
  </si>
  <si>
    <t>Map3K12</t>
  </si>
  <si>
    <t>Nek2</t>
  </si>
  <si>
    <t>2500002B13Rik</t>
  </si>
  <si>
    <t>other</t>
  </si>
  <si>
    <t>Perm1</t>
  </si>
  <si>
    <t>Insig2</t>
  </si>
  <si>
    <t>Safb</t>
  </si>
  <si>
    <t>Hsp90B1</t>
  </si>
  <si>
    <t>Mrpl12</t>
  </si>
  <si>
    <t>Them6</t>
  </si>
  <si>
    <t>Cul4B</t>
  </si>
  <si>
    <t>Flcn</t>
  </si>
  <si>
    <t>Hax1</t>
  </si>
  <si>
    <t>Ifrd1</t>
  </si>
  <si>
    <t>Igfbp5</t>
  </si>
  <si>
    <t>Myo6</t>
  </si>
  <si>
    <t>Nup107</t>
  </si>
  <si>
    <t>Nup133</t>
  </si>
  <si>
    <t>Rictor</t>
  </si>
  <si>
    <t>Rtn4</t>
  </si>
  <si>
    <t>Scap</t>
  </si>
  <si>
    <t>Tsc1</t>
  </si>
  <si>
    <t>Clpp</t>
  </si>
  <si>
    <t>peptidase</t>
  </si>
  <si>
    <t>Lonp1</t>
  </si>
  <si>
    <t>Uchl1</t>
  </si>
  <si>
    <t>Usp19</t>
  </si>
  <si>
    <t>Usp29</t>
  </si>
  <si>
    <t>Ptp4A3</t>
  </si>
  <si>
    <t>phosphatase</t>
  </si>
  <si>
    <t>Sgpp2</t>
  </si>
  <si>
    <t>Myc</t>
  </si>
  <si>
    <t>transcription regulator</t>
  </si>
  <si>
    <t>Ppargc1A</t>
  </si>
  <si>
    <t>Nrf1</t>
  </si>
  <si>
    <t>Atf6</t>
  </si>
  <si>
    <t>Thoc1</t>
  </si>
  <si>
    <t>Ell2</t>
  </si>
  <si>
    <t>Lmx1B</t>
  </si>
  <si>
    <t>Tead1</t>
  </si>
  <si>
    <t>Bcor</t>
  </si>
  <si>
    <t>Nfe2L1</t>
  </si>
  <si>
    <t>Esrra</t>
  </si>
  <si>
    <t>Klf15</t>
  </si>
  <si>
    <t>Mlxipl</t>
  </si>
  <si>
    <t>Mycn</t>
  </si>
  <si>
    <t>Rb1</t>
  </si>
  <si>
    <t>Xbp1</t>
  </si>
  <si>
    <t>Hsf2</t>
  </si>
  <si>
    <t>Phf6</t>
  </si>
  <si>
    <t>Nfe2L2</t>
  </si>
  <si>
    <t>Tcf4</t>
  </si>
  <si>
    <t>Mycl</t>
  </si>
  <si>
    <t>Pfdn5</t>
  </si>
  <si>
    <t>Ppargc1B</t>
  </si>
  <si>
    <t>Lmx1A</t>
  </si>
  <si>
    <t>Bach1</t>
  </si>
  <si>
    <t>Clpb</t>
  </si>
  <si>
    <t>Crem</t>
  </si>
  <si>
    <t>Ctnnb1</t>
  </si>
  <si>
    <t>Kdm5A</t>
  </si>
  <si>
    <t>Nfkbia</t>
  </si>
  <si>
    <t>Phf12</t>
  </si>
  <si>
    <t>Sqstm1</t>
  </si>
  <si>
    <t>Tcf20</t>
  </si>
  <si>
    <t>Eif4E</t>
  </si>
  <si>
    <t>translation regulator</t>
  </si>
  <si>
    <t>Eif6</t>
  </si>
  <si>
    <t>Fmr1</t>
  </si>
  <si>
    <t>Larp1</t>
  </si>
  <si>
    <t>Rpl22</t>
  </si>
  <si>
    <t>Cd40</t>
  </si>
  <si>
    <t>transmembrane receptor</t>
  </si>
  <si>
    <t>Siglec8</t>
  </si>
  <si>
    <t>Cd247</t>
  </si>
  <si>
    <t>Pla2R1</t>
  </si>
  <si>
    <t>Ucp1</t>
  </si>
  <si>
    <t>transporter</t>
  </si>
  <si>
    <t>Hba1/Hba2</t>
  </si>
  <si>
    <t>Pgrmc2</t>
  </si>
  <si>
    <t>Atp2A1</t>
  </si>
  <si>
    <t>Ctns</t>
  </si>
  <si>
    <t>Flvcr1</t>
  </si>
  <si>
    <t>Slc2A3</t>
  </si>
  <si>
    <t xml:space="preserve">upstream Regulator </t>
  </si>
  <si>
    <t xml:space="preserve">Molecule Type </t>
  </si>
  <si>
    <t xml:space="preserve">Activation Z-score </t>
  </si>
  <si>
    <t xml:space="preserve">enzyme </t>
  </si>
  <si>
    <t>Twnk</t>
  </si>
  <si>
    <t>Fcor</t>
  </si>
  <si>
    <t>Top1Mt</t>
  </si>
  <si>
    <t>Sod1</t>
  </si>
  <si>
    <t>Kinase</t>
  </si>
  <si>
    <t>Prkaa2</t>
  </si>
  <si>
    <t>Ipmk</t>
  </si>
  <si>
    <t>Ret</t>
  </si>
  <si>
    <t>Egfr</t>
  </si>
  <si>
    <t>Mastl</t>
  </si>
  <si>
    <t>Pdk1</t>
  </si>
  <si>
    <t>Esr1</t>
  </si>
  <si>
    <t xml:space="preserve">ligand -dependent nuclear receptor </t>
  </si>
  <si>
    <t xml:space="preserve">transcription regulator </t>
  </si>
  <si>
    <t>Srebf1</t>
  </si>
  <si>
    <t>Runx3</t>
  </si>
  <si>
    <t>Satb1</t>
  </si>
  <si>
    <t>Klfs</t>
  </si>
  <si>
    <t>Smyd1</t>
  </si>
  <si>
    <t>Asxl1</t>
  </si>
  <si>
    <t>Hoxa9</t>
  </si>
  <si>
    <t>Elk3</t>
  </si>
  <si>
    <t>Foxo4</t>
  </si>
  <si>
    <t>Tcf7L2</t>
  </si>
  <si>
    <t>Mxd1</t>
  </si>
  <si>
    <t>Kdmsa</t>
  </si>
  <si>
    <t>Arid3A</t>
  </si>
  <si>
    <t xml:space="preserve">translation regulator </t>
  </si>
  <si>
    <t>Eif3M</t>
  </si>
  <si>
    <t>Igf1R</t>
  </si>
  <si>
    <t>Cd200R1</t>
  </si>
  <si>
    <t xml:space="preserve">male </t>
  </si>
  <si>
    <t>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</si>
</sst>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0" fillId="2" borderId="0" xfId="0" applyFill="1"/>
    <xf numFmtId="0" fontId="0" fillId="0" borderId="0" xfId="0" applyAlignment="1">
      <alignment horizontal="left"/>
    </xf>
    <xf numFmtId="0" fontId="1" fillId="0" borderId="0" xfId="0" applyFont="1"/>
    <xf numFmtId="0" fontId="0" fillId="3" borderId="1" xfId="0" applyFill="1" applyBorder="1"/>
    <xf numFmtId="0" fontId="0" fillId="0" borderId="1" xfId="0" applyBorder="1"/>
    <xf numFmtId="0" fontId="6" fillId="0" borderId="1" xfId="0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5" fillId="7" borderId="0" xfId="0" applyFont="1" applyFill="1"/>
    <xf numFmtId="0" fontId="0" fillId="0" borderId="2" xfId="0" applyBorder="1"/>
    <xf numFmtId="0" fontId="0" fillId="2" borderId="2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6" borderId="3" xfId="0" applyFill="1" applyBorder="1"/>
    <xf numFmtId="0" fontId="0" fillId="6" borderId="3" xfId="0" applyFill="1" applyBorder="1" applyAlignment="1">
      <alignment horizontal="left"/>
    </xf>
    <xf numFmtId="0" fontId="0" fillId="5" borderId="2" xfId="0" applyFill="1" applyBorder="1"/>
    <xf numFmtId="0" fontId="0" fillId="2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5" borderId="5" xfId="0" applyFill="1" applyBorder="1"/>
    <xf numFmtId="0" fontId="0" fillId="2" borderId="5" xfId="0" applyFill="1" applyBorder="1"/>
    <xf numFmtId="0" fontId="1" fillId="3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0" fillId="0" borderId="0" xfId="0" applyBorder="1"/>
    <xf numFmtId="164" fontId="0" fillId="0" borderId="0" xfId="0" applyNumberFormat="1"/>
    <xf numFmtId="164" fontId="5" fillId="0" borderId="0" xfId="0" applyNumberFormat="1" applyFont="1"/>
    <xf numFmtId="164" fontId="0" fillId="0" borderId="1" xfId="0" applyNumberFormat="1" applyBorder="1" applyAlignment="1">
      <alignment horizontal="center"/>
    </xf>
    <xf numFmtId="164" fontId="4" fillId="0" borderId="1" xfId="1" applyNumberFormat="1" applyBorder="1" applyAlignment="1">
      <alignment horizontal="center"/>
    </xf>
    <xf numFmtId="164" fontId="0" fillId="2" borderId="0" xfId="0" applyNumberFormat="1" applyFill="1"/>
    <xf numFmtId="164" fontId="7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164" fontId="0" fillId="0" borderId="0" xfId="0" applyNumberForma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70711"/>
      <color rgb="FFFF1111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68DA7-189F-4D38-A1E2-D4E0996A40B4}">
  <dimension ref="A1:I109"/>
  <sheetViews>
    <sheetView tabSelected="1" workbookViewId="0">
      <selection activeCell="D4" sqref="D4"/>
    </sheetView>
  </sheetViews>
  <sheetFormatPr defaultRowHeight="14.5" x14ac:dyDescent="0.35"/>
  <cols>
    <col min="1" max="1" width="50.54296875" customWidth="1"/>
    <col min="2" max="2" width="16.54296875" customWidth="1"/>
    <col min="3" max="3" width="16.81640625" customWidth="1"/>
    <col min="4" max="4" width="13.7265625" style="30" customWidth="1"/>
    <col min="5" max="5" width="10.81640625" customWidth="1"/>
    <col min="6" max="6" width="54" customWidth="1"/>
    <col min="7" max="7" width="16.54296875" customWidth="1"/>
    <col min="8" max="8" width="13.54296875" customWidth="1"/>
    <col min="9" max="9" width="12.90625" style="30" customWidth="1"/>
    <col min="10" max="10" width="42.54296875" customWidth="1"/>
    <col min="11" max="13" width="10.81640625" customWidth="1"/>
  </cols>
  <sheetData>
    <row r="1" spans="1:9" x14ac:dyDescent="0.35">
      <c r="A1" s="4" t="s">
        <v>0</v>
      </c>
      <c r="B1" s="4" t="s">
        <v>1</v>
      </c>
      <c r="C1" s="4" t="s">
        <v>2</v>
      </c>
      <c r="D1" s="34"/>
    </row>
    <row r="2" spans="1:9" x14ac:dyDescent="0.35">
      <c r="A2" s="3" t="s">
        <v>3</v>
      </c>
      <c r="B2" s="3" t="s">
        <v>4</v>
      </c>
      <c r="C2" s="3" t="s">
        <v>5</v>
      </c>
      <c r="D2" s="31" t="s">
        <v>6</v>
      </c>
      <c r="F2" s="12" t="s">
        <v>7</v>
      </c>
      <c r="G2" s="3" t="s">
        <v>4</v>
      </c>
      <c r="H2" s="3" t="s">
        <v>5</v>
      </c>
      <c r="I2" s="31" t="s">
        <v>6</v>
      </c>
    </row>
    <row r="3" spans="1:9" x14ac:dyDescent="0.35">
      <c r="A3" s="25" t="s">
        <v>8</v>
      </c>
      <c r="B3" s="26">
        <v>23.5</v>
      </c>
      <c r="C3" s="26">
        <v>8.2319999999999993</v>
      </c>
      <c r="D3" s="35">
        <v>0.75700000000000001</v>
      </c>
      <c r="F3" s="9" t="s">
        <v>9</v>
      </c>
      <c r="G3" s="10">
        <v>9.6999999999999993</v>
      </c>
      <c r="H3" s="10">
        <v>3.8</v>
      </c>
      <c r="I3" s="32">
        <f>48/73</f>
        <v>0.65753424657534243</v>
      </c>
    </row>
    <row r="4" spans="1:9" x14ac:dyDescent="0.35">
      <c r="A4" s="25" t="s">
        <v>10</v>
      </c>
      <c r="B4" s="26">
        <v>44</v>
      </c>
      <c r="C4" s="26">
        <v>4.5229999999999997</v>
      </c>
      <c r="D4" s="35">
        <v>0.74</v>
      </c>
      <c r="F4" s="9" t="s">
        <v>11</v>
      </c>
      <c r="G4" s="10">
        <v>14.3</v>
      </c>
      <c r="H4" s="10">
        <v>3.61</v>
      </c>
      <c r="I4" s="32">
        <f>125/234</f>
        <v>0.53418803418803418</v>
      </c>
    </row>
    <row r="5" spans="1:9" x14ac:dyDescent="0.35">
      <c r="A5" s="25" t="s">
        <v>12</v>
      </c>
      <c r="B5" s="26">
        <v>3.85</v>
      </c>
      <c r="C5" s="26">
        <v>4.4459999999999997</v>
      </c>
      <c r="D5" s="35">
        <v>0.37</v>
      </c>
      <c r="F5" s="8" t="s">
        <v>13</v>
      </c>
      <c r="G5" s="10">
        <v>9</v>
      </c>
      <c r="H5" s="10">
        <v>3.39</v>
      </c>
      <c r="I5" s="32">
        <f>39/57</f>
        <v>0.68421052631578949</v>
      </c>
    </row>
    <row r="6" spans="1:9" x14ac:dyDescent="0.35">
      <c r="A6" s="25" t="s">
        <v>14</v>
      </c>
      <c r="B6" s="26">
        <v>4.68</v>
      </c>
      <c r="C6" s="26">
        <v>3.0529999999999999</v>
      </c>
      <c r="D6" s="35">
        <v>0.52800000000000002</v>
      </c>
      <c r="F6" s="8" t="s">
        <v>15</v>
      </c>
      <c r="G6" s="10">
        <v>13.8</v>
      </c>
      <c r="H6" s="10">
        <v>3.3</v>
      </c>
      <c r="I6" s="32">
        <f>112/205</f>
        <v>0.54634146341463419</v>
      </c>
    </row>
    <row r="7" spans="1:9" x14ac:dyDescent="0.35">
      <c r="A7" s="25" t="s">
        <v>16</v>
      </c>
      <c r="B7" s="26">
        <v>2.2799999999999998</v>
      </c>
      <c r="C7" s="26">
        <v>2.92</v>
      </c>
      <c r="D7" s="35">
        <v>0.42199999999999999</v>
      </c>
      <c r="F7" s="9" t="s">
        <v>17</v>
      </c>
      <c r="G7" s="10">
        <v>12.1</v>
      </c>
      <c r="H7" s="10">
        <v>3.3</v>
      </c>
      <c r="I7" s="32">
        <f>80/137</f>
        <v>0.58394160583941601</v>
      </c>
    </row>
    <row r="8" spans="1:9" x14ac:dyDescent="0.35">
      <c r="A8" s="25" t="s">
        <v>18</v>
      </c>
      <c r="B8" s="26">
        <v>5.83</v>
      </c>
      <c r="C8" s="26">
        <v>2.8279999999999998</v>
      </c>
      <c r="D8" s="35">
        <v>0.78300000000000003</v>
      </c>
      <c r="F8" s="8" t="s">
        <v>19</v>
      </c>
      <c r="G8" s="10">
        <v>11.5</v>
      </c>
      <c r="H8" s="10">
        <v>3.2320000000000002</v>
      </c>
      <c r="I8" s="32">
        <f>111/215</f>
        <v>0.51627906976744187</v>
      </c>
    </row>
    <row r="9" spans="1:9" x14ac:dyDescent="0.35">
      <c r="A9" s="25" t="s">
        <v>20</v>
      </c>
      <c r="B9" s="26">
        <v>8.39</v>
      </c>
      <c r="C9" s="26">
        <v>2.5249999999999999</v>
      </c>
      <c r="D9" s="35">
        <v>0.48499999999999999</v>
      </c>
      <c r="F9" s="9" t="s">
        <v>21</v>
      </c>
      <c r="G9" s="10">
        <v>10.343999999999999</v>
      </c>
      <c r="H9" s="10">
        <v>3.22</v>
      </c>
      <c r="I9" s="32">
        <f>91/172</f>
        <v>0.52906976744186052</v>
      </c>
    </row>
    <row r="10" spans="1:9" x14ac:dyDescent="0.35">
      <c r="A10" s="25" t="s">
        <v>22</v>
      </c>
      <c r="B10" s="26">
        <v>4.0999999999999996</v>
      </c>
      <c r="C10" s="26">
        <v>2.4489999999999998</v>
      </c>
      <c r="D10" s="35">
        <v>0.5</v>
      </c>
      <c r="F10" s="8" t="s">
        <v>23</v>
      </c>
      <c r="G10" s="10">
        <v>9.43</v>
      </c>
      <c r="H10" s="10">
        <v>3.17</v>
      </c>
      <c r="I10" s="32">
        <v>0.64</v>
      </c>
    </row>
    <row r="11" spans="1:9" x14ac:dyDescent="0.35">
      <c r="A11" s="25" t="s">
        <v>24</v>
      </c>
      <c r="B11" s="26">
        <v>7.86</v>
      </c>
      <c r="C11" s="26">
        <v>2.4009999999999998</v>
      </c>
      <c r="D11" s="35">
        <v>0.68</v>
      </c>
      <c r="F11" s="8" t="s">
        <v>25</v>
      </c>
      <c r="G11" s="10">
        <v>37.134</v>
      </c>
      <c r="H11" s="10">
        <v>3.0939999999999999</v>
      </c>
      <c r="I11" s="32">
        <f>191/293</f>
        <v>0.65187713310580209</v>
      </c>
    </row>
    <row r="12" spans="1:9" x14ac:dyDescent="0.35">
      <c r="A12" s="25" t="s">
        <v>26</v>
      </c>
      <c r="B12" s="26">
        <v>3.77</v>
      </c>
      <c r="C12" s="26">
        <v>2.359</v>
      </c>
      <c r="D12" s="35">
        <v>0.45200000000000001</v>
      </c>
      <c r="F12" s="8" t="s">
        <v>27</v>
      </c>
      <c r="G12" s="10">
        <v>6.9</v>
      </c>
      <c r="H12" s="10">
        <v>2.99</v>
      </c>
      <c r="I12" s="32">
        <f>57/107</f>
        <v>0.53271028037383172</v>
      </c>
    </row>
    <row r="13" spans="1:9" x14ac:dyDescent="0.35">
      <c r="A13" s="25" t="s">
        <v>28</v>
      </c>
      <c r="B13" s="26">
        <v>15.9</v>
      </c>
      <c r="C13" s="26">
        <v>2.085</v>
      </c>
      <c r="D13" s="35">
        <v>0.56999999999999995</v>
      </c>
      <c r="F13" s="9" t="s">
        <v>29</v>
      </c>
      <c r="G13" s="10">
        <v>3.98</v>
      </c>
      <c r="H13" s="10">
        <v>2.99</v>
      </c>
      <c r="I13" s="32">
        <f>60/135</f>
        <v>0.44444444444444442</v>
      </c>
    </row>
    <row r="14" spans="1:9" x14ac:dyDescent="0.35">
      <c r="A14" s="25" t="s">
        <v>30</v>
      </c>
      <c r="B14" s="26">
        <v>3.21</v>
      </c>
      <c r="C14" s="26">
        <v>2</v>
      </c>
      <c r="D14" s="35">
        <v>0.41599999999999998</v>
      </c>
      <c r="F14" s="8" t="s">
        <v>31</v>
      </c>
      <c r="G14" s="10">
        <v>11.3</v>
      </c>
      <c r="H14" s="10">
        <v>2.81</v>
      </c>
      <c r="I14" s="32">
        <f>96/179</f>
        <v>0.53631284916201116</v>
      </c>
    </row>
    <row r="15" spans="1:9" x14ac:dyDescent="0.35">
      <c r="A15" s="25" t="s">
        <v>32</v>
      </c>
      <c r="B15" s="26">
        <v>20.9</v>
      </c>
      <c r="C15" s="26">
        <v>1.897</v>
      </c>
      <c r="D15" s="35">
        <v>0.77800000000000002</v>
      </c>
      <c r="F15" s="8" t="s">
        <v>33</v>
      </c>
      <c r="G15" s="10">
        <v>11.32</v>
      </c>
      <c r="H15" s="10">
        <v>2.81</v>
      </c>
      <c r="I15" s="32">
        <f>96/179</f>
        <v>0.53631284916201116</v>
      </c>
    </row>
    <row r="16" spans="1:9" x14ac:dyDescent="0.35">
      <c r="A16" s="25" t="s">
        <v>34</v>
      </c>
      <c r="B16" s="26">
        <v>1.68</v>
      </c>
      <c r="C16" s="26">
        <v>1.82</v>
      </c>
      <c r="D16" s="35">
        <v>0.375</v>
      </c>
      <c r="F16" s="9" t="s">
        <v>35</v>
      </c>
      <c r="G16" s="10">
        <v>10.587999999999999</v>
      </c>
      <c r="H16" s="10">
        <v>2.8</v>
      </c>
      <c r="I16" s="32">
        <f>75/132</f>
        <v>0.56818181818181823</v>
      </c>
    </row>
    <row r="17" spans="1:9" x14ac:dyDescent="0.35">
      <c r="A17" s="25" t="s">
        <v>36</v>
      </c>
      <c r="B17" s="26">
        <v>5.22</v>
      </c>
      <c r="C17" s="26">
        <v>1.8</v>
      </c>
      <c r="D17" s="35">
        <v>0.64100000000000001</v>
      </c>
      <c r="F17" s="8" t="s">
        <v>37</v>
      </c>
      <c r="G17" s="10">
        <v>8.24</v>
      </c>
      <c r="H17" s="10">
        <v>2.8</v>
      </c>
      <c r="I17" s="32">
        <f>122/267</f>
        <v>0.45692883895131087</v>
      </c>
    </row>
    <row r="18" spans="1:9" x14ac:dyDescent="0.35">
      <c r="A18" s="25" t="s">
        <v>38</v>
      </c>
      <c r="B18" s="26">
        <v>3.32</v>
      </c>
      <c r="C18" s="26">
        <v>1.732</v>
      </c>
      <c r="D18" s="35">
        <v>0.70599999999999996</v>
      </c>
      <c r="F18" s="9" t="s">
        <v>39</v>
      </c>
      <c r="G18" s="10">
        <v>12.75</v>
      </c>
      <c r="H18" s="10">
        <v>2.77</v>
      </c>
      <c r="I18" s="32">
        <f>104/195</f>
        <v>0.53333333333333333</v>
      </c>
    </row>
    <row r="19" spans="1:9" x14ac:dyDescent="0.35">
      <c r="A19" s="25" t="s">
        <v>40</v>
      </c>
      <c r="B19" s="26">
        <v>1.67</v>
      </c>
      <c r="C19" s="26">
        <v>1.633</v>
      </c>
      <c r="D19" s="35">
        <v>0.66700000000000004</v>
      </c>
      <c r="F19" s="9" t="s">
        <v>41</v>
      </c>
      <c r="G19" s="10">
        <v>7</v>
      </c>
      <c r="H19" s="10">
        <v>2.77</v>
      </c>
      <c r="I19" s="32">
        <f>54/98</f>
        <v>0.55102040816326525</v>
      </c>
    </row>
    <row r="20" spans="1:9" x14ac:dyDescent="0.35">
      <c r="A20" s="25" t="s">
        <v>42</v>
      </c>
      <c r="B20" s="26">
        <v>8.3000000000000007</v>
      </c>
      <c r="C20" s="26">
        <v>1.5</v>
      </c>
      <c r="D20" s="35">
        <v>0.54</v>
      </c>
      <c r="F20" s="8" t="s">
        <v>43</v>
      </c>
      <c r="G20" s="10">
        <v>13</v>
      </c>
      <c r="H20" s="10">
        <v>2.734</v>
      </c>
      <c r="I20" s="32">
        <f>59/87</f>
        <v>0.67816091954022983</v>
      </c>
    </row>
    <row r="21" spans="1:9" x14ac:dyDescent="0.35">
      <c r="A21" s="25" t="s">
        <v>44</v>
      </c>
      <c r="B21" s="26">
        <v>19.5</v>
      </c>
      <c r="C21" s="26">
        <v>1.323</v>
      </c>
      <c r="D21" s="35">
        <v>0.59399999999999997</v>
      </c>
      <c r="F21" s="9" t="s">
        <v>45</v>
      </c>
      <c r="G21" s="10">
        <v>11.11</v>
      </c>
      <c r="H21" s="10">
        <v>2.71</v>
      </c>
      <c r="I21" s="32">
        <f>102/195</f>
        <v>0.52307692307692311</v>
      </c>
    </row>
    <row r="22" spans="1:9" x14ac:dyDescent="0.35">
      <c r="A22" s="25" t="s">
        <v>23</v>
      </c>
      <c r="B22" s="26">
        <v>9.43</v>
      </c>
      <c r="C22" s="26">
        <v>-5.4850000000000003</v>
      </c>
      <c r="D22" s="35">
        <v>0.64</v>
      </c>
      <c r="F22" s="8" t="s">
        <v>46</v>
      </c>
      <c r="G22" s="10">
        <v>10.85</v>
      </c>
      <c r="H22" s="10">
        <v>2.71</v>
      </c>
      <c r="I22" s="32">
        <f>44/69</f>
        <v>0.6376811594202898</v>
      </c>
    </row>
    <row r="23" spans="1:9" x14ac:dyDescent="0.35">
      <c r="A23" s="25" t="s">
        <v>47</v>
      </c>
      <c r="B23" s="26">
        <v>7.48</v>
      </c>
      <c r="C23" s="26">
        <v>-4.25</v>
      </c>
      <c r="D23" s="35">
        <v>0.51500000000000001</v>
      </c>
      <c r="F23" s="9" t="s">
        <v>48</v>
      </c>
      <c r="G23" s="10">
        <v>5.7</v>
      </c>
      <c r="H23" s="10">
        <v>2.7</v>
      </c>
      <c r="I23" s="32">
        <f>46/86</f>
        <v>0.53488372093023251</v>
      </c>
    </row>
    <row r="24" spans="1:9" x14ac:dyDescent="0.35">
      <c r="A24" s="25" t="s">
        <v>49</v>
      </c>
      <c r="B24" s="26">
        <v>2.56</v>
      </c>
      <c r="C24" s="26">
        <v>-3.355</v>
      </c>
      <c r="D24" s="35">
        <v>0.39600000000000002</v>
      </c>
      <c r="F24" s="9" t="s">
        <v>50</v>
      </c>
      <c r="G24" s="10">
        <v>10.587999999999999</v>
      </c>
      <c r="H24" s="10">
        <v>2.66</v>
      </c>
      <c r="I24" s="32">
        <v>0.14000000000000001</v>
      </c>
    </row>
    <row r="25" spans="1:9" x14ac:dyDescent="0.35">
      <c r="A25" s="25" t="s">
        <v>51</v>
      </c>
      <c r="B25" s="26">
        <v>1.58</v>
      </c>
      <c r="C25" s="26">
        <v>-2.887</v>
      </c>
      <c r="D25" s="35">
        <v>0.36499999999999999</v>
      </c>
      <c r="F25" s="8" t="s">
        <v>52</v>
      </c>
      <c r="G25" s="10">
        <v>17.55</v>
      </c>
      <c r="H25" s="10">
        <v>2.6560000000000001</v>
      </c>
      <c r="I25" s="32">
        <f>81/120</f>
        <v>0.67500000000000004</v>
      </c>
    </row>
    <row r="26" spans="1:9" x14ac:dyDescent="0.35">
      <c r="A26" s="27" t="s">
        <v>53</v>
      </c>
      <c r="B26" s="28">
        <v>8.66</v>
      </c>
      <c r="C26" s="28">
        <v>-2.8279999999999998</v>
      </c>
      <c r="D26" s="36">
        <v>0.58299999999999996</v>
      </c>
      <c r="F26" s="8" t="s">
        <v>54</v>
      </c>
      <c r="G26" s="10">
        <v>30.37</v>
      </c>
      <c r="H26" s="10">
        <v>2.569</v>
      </c>
      <c r="I26" s="32">
        <f>4/214</f>
        <v>1.8691588785046728E-2</v>
      </c>
    </row>
    <row r="27" spans="1:9" x14ac:dyDescent="0.35">
      <c r="A27" s="27" t="s">
        <v>55</v>
      </c>
      <c r="B27" s="28">
        <v>7.33</v>
      </c>
      <c r="C27" s="28">
        <v>-2.722</v>
      </c>
      <c r="D27" s="36">
        <v>0.61199999999999999</v>
      </c>
      <c r="F27" s="8" t="s">
        <v>20</v>
      </c>
      <c r="G27" s="10">
        <v>8.4</v>
      </c>
      <c r="H27" s="10">
        <v>2.5</v>
      </c>
      <c r="I27" s="32">
        <f>98/202</f>
        <v>0.48514851485148514</v>
      </c>
    </row>
    <row r="28" spans="1:9" x14ac:dyDescent="0.35">
      <c r="A28" s="27" t="s">
        <v>56</v>
      </c>
      <c r="B28" s="28">
        <v>38.299999999999997</v>
      </c>
      <c r="C28" s="28">
        <v>-2.72</v>
      </c>
      <c r="D28" s="36">
        <v>0.66300000000000003</v>
      </c>
      <c r="F28" s="8" t="s">
        <v>57</v>
      </c>
      <c r="G28" s="10">
        <v>3.48</v>
      </c>
      <c r="H28" s="10">
        <v>2.4500000000000002</v>
      </c>
      <c r="I28" s="32">
        <f>54/123</f>
        <v>0.43902439024390244</v>
      </c>
    </row>
    <row r="29" spans="1:9" x14ac:dyDescent="0.35">
      <c r="A29" s="27" t="s">
        <v>58</v>
      </c>
      <c r="B29" s="28">
        <v>4.96</v>
      </c>
      <c r="C29" s="28">
        <v>-2.605</v>
      </c>
      <c r="D29" s="36">
        <v>0.46200000000000002</v>
      </c>
      <c r="F29" s="8" t="s">
        <v>59</v>
      </c>
      <c r="G29" s="10">
        <v>6</v>
      </c>
      <c r="H29" s="10">
        <v>2.36</v>
      </c>
      <c r="I29" s="32">
        <f>78/193</f>
        <v>0.40414507772020725</v>
      </c>
    </row>
    <row r="30" spans="1:9" x14ac:dyDescent="0.35">
      <c r="A30" s="27" t="s">
        <v>60</v>
      </c>
      <c r="B30" s="28">
        <v>10</v>
      </c>
      <c r="C30" s="28">
        <v>-2.5979999999999999</v>
      </c>
      <c r="D30" s="36">
        <v>0.63100000000000001</v>
      </c>
      <c r="F30" s="9" t="s">
        <v>58</v>
      </c>
      <c r="G30" s="10">
        <v>4.96</v>
      </c>
      <c r="H30" s="10">
        <v>2.3570000000000002</v>
      </c>
      <c r="I30" s="32">
        <f>66/143</f>
        <v>0.46153846153846156</v>
      </c>
    </row>
    <row r="31" spans="1:9" x14ac:dyDescent="0.35">
      <c r="A31" s="27" t="s">
        <v>61</v>
      </c>
      <c r="B31" s="28">
        <v>3.08</v>
      </c>
      <c r="C31" s="28">
        <v>-2.5579999999999998</v>
      </c>
      <c r="D31" s="36">
        <v>0.52200000000000002</v>
      </c>
      <c r="F31" s="9" t="s">
        <v>62</v>
      </c>
      <c r="G31" s="10">
        <v>3.3</v>
      </c>
      <c r="H31" s="10">
        <v>2.2999999999999998</v>
      </c>
      <c r="I31" s="32">
        <v>0.70599999999999996</v>
      </c>
    </row>
    <row r="32" spans="1:9" x14ac:dyDescent="0.35">
      <c r="A32" s="25" t="s">
        <v>63</v>
      </c>
      <c r="B32" s="26">
        <v>9.4600000000000009</v>
      </c>
      <c r="C32" s="26">
        <v>-2.496</v>
      </c>
      <c r="D32" s="35">
        <v>0.6</v>
      </c>
      <c r="F32" s="8" t="s">
        <v>64</v>
      </c>
      <c r="G32" s="10">
        <v>29.6</v>
      </c>
      <c r="H32" s="10">
        <v>2.2629999999999999</v>
      </c>
      <c r="I32" s="32">
        <f>127/181</f>
        <v>0.7016574585635359</v>
      </c>
    </row>
    <row r="33" spans="1:9" x14ac:dyDescent="0.35">
      <c r="A33" s="25" t="s">
        <v>65</v>
      </c>
      <c r="B33" s="26">
        <v>4.87</v>
      </c>
      <c r="C33" s="26">
        <v>-2.4660000000000002</v>
      </c>
      <c r="D33" s="35">
        <v>0.53500000000000003</v>
      </c>
      <c r="F33" s="8" t="s">
        <v>66</v>
      </c>
      <c r="G33" s="10">
        <v>14</v>
      </c>
      <c r="H33" s="10">
        <v>2.2160000000000002</v>
      </c>
      <c r="I33" s="32">
        <f>79/127</f>
        <v>0.62204724409448819</v>
      </c>
    </row>
    <row r="34" spans="1:9" x14ac:dyDescent="0.35">
      <c r="A34" s="27" t="s">
        <v>21</v>
      </c>
      <c r="B34" s="28">
        <v>10.3</v>
      </c>
      <c r="C34" s="28">
        <v>-2.2869999999999999</v>
      </c>
      <c r="D34" s="36">
        <v>0.52900000000000003</v>
      </c>
      <c r="F34" s="9" t="s">
        <v>67</v>
      </c>
      <c r="G34" s="10">
        <v>9.4499999999999993</v>
      </c>
      <c r="H34" s="10">
        <v>2.21</v>
      </c>
      <c r="I34" s="32">
        <f>57/95</f>
        <v>0.6</v>
      </c>
    </row>
    <row r="35" spans="1:9" x14ac:dyDescent="0.35">
      <c r="A35" s="25" t="s">
        <v>68</v>
      </c>
      <c r="B35" s="26">
        <v>4.74</v>
      </c>
      <c r="C35" s="26">
        <v>-2.2360000000000002</v>
      </c>
      <c r="D35" s="35">
        <v>0.60499999999999998</v>
      </c>
      <c r="F35" s="8" t="s">
        <v>69</v>
      </c>
      <c r="G35" s="10" t="s">
        <v>70</v>
      </c>
      <c r="H35" s="10">
        <v>2.13</v>
      </c>
      <c r="I35" s="32">
        <f>88/168</f>
        <v>0.52380952380952384</v>
      </c>
    </row>
    <row r="36" spans="1:9" x14ac:dyDescent="0.35">
      <c r="A36" s="25" t="s">
        <v>71</v>
      </c>
      <c r="B36" s="26">
        <v>5.73</v>
      </c>
      <c r="C36" s="26">
        <v>-2.2189999999999999</v>
      </c>
      <c r="D36" s="35">
        <v>0.47099999999999997</v>
      </c>
      <c r="F36" s="8" t="s">
        <v>65</v>
      </c>
      <c r="G36" s="10">
        <v>4.83</v>
      </c>
      <c r="H36" s="10">
        <v>2.13</v>
      </c>
      <c r="I36" s="32">
        <f>38/71</f>
        <v>0.53521126760563376</v>
      </c>
    </row>
    <row r="37" spans="1:9" x14ac:dyDescent="0.35">
      <c r="A37" s="25" t="s">
        <v>43</v>
      </c>
      <c r="B37" s="26">
        <v>13.1</v>
      </c>
      <c r="C37" s="26">
        <v>-2.2130000000000001</v>
      </c>
      <c r="D37" s="35">
        <v>0.67800000000000005</v>
      </c>
      <c r="F37" s="9" t="s">
        <v>72</v>
      </c>
      <c r="G37" s="10">
        <v>4.1500000000000004</v>
      </c>
      <c r="H37" s="10">
        <v>2.12</v>
      </c>
      <c r="I37" s="32">
        <f>32/60</f>
        <v>0.53333333333333333</v>
      </c>
    </row>
    <row r="38" spans="1:9" x14ac:dyDescent="0.35">
      <c r="A38" s="25" t="s">
        <v>73</v>
      </c>
      <c r="B38" s="26">
        <v>13.1</v>
      </c>
      <c r="C38" s="26">
        <v>-2.1779999999999999</v>
      </c>
      <c r="D38" s="35">
        <v>0.56499999999999995</v>
      </c>
      <c r="F38" s="9" t="s">
        <v>74</v>
      </c>
      <c r="G38" s="10">
        <v>5.3</v>
      </c>
      <c r="H38" s="10">
        <v>2.12</v>
      </c>
      <c r="I38" s="32">
        <f>41/76</f>
        <v>0.53947368421052633</v>
      </c>
    </row>
    <row r="39" spans="1:9" x14ac:dyDescent="0.35">
      <c r="A39" s="25" t="s">
        <v>75</v>
      </c>
      <c r="B39" s="26">
        <v>9.67</v>
      </c>
      <c r="C39" s="26">
        <v>-2.1080000000000001</v>
      </c>
      <c r="D39" s="35">
        <v>0.50800000000000001</v>
      </c>
      <c r="F39" s="8" t="s">
        <v>76</v>
      </c>
      <c r="G39" s="10">
        <v>7.44</v>
      </c>
      <c r="H39" s="10">
        <v>2.11</v>
      </c>
      <c r="I39" s="32">
        <f>11/244</f>
        <v>4.5081967213114756E-2</v>
      </c>
    </row>
    <row r="40" spans="1:9" x14ac:dyDescent="0.35">
      <c r="A40" s="25" t="s">
        <v>77</v>
      </c>
      <c r="B40" s="26">
        <v>9.59</v>
      </c>
      <c r="C40" s="26">
        <v>-2.0819999999999999</v>
      </c>
      <c r="D40" s="35">
        <v>0.66200000000000003</v>
      </c>
      <c r="F40" s="8" t="s">
        <v>77</v>
      </c>
      <c r="G40" s="10">
        <v>9.59</v>
      </c>
      <c r="H40" s="10">
        <v>2.1</v>
      </c>
      <c r="I40" s="32">
        <f>45/68</f>
        <v>0.66176470588235292</v>
      </c>
    </row>
    <row r="41" spans="1:9" x14ac:dyDescent="0.35">
      <c r="A41" s="25" t="s">
        <v>78</v>
      </c>
      <c r="B41" s="26">
        <v>4.37</v>
      </c>
      <c r="C41" s="26">
        <v>-2.0299999999999998</v>
      </c>
      <c r="D41" s="35">
        <v>0.5</v>
      </c>
      <c r="F41" s="9" t="s">
        <v>79</v>
      </c>
      <c r="G41" s="10">
        <v>6.3</v>
      </c>
      <c r="H41" s="10">
        <v>2.08</v>
      </c>
      <c r="I41" s="32">
        <f>43/76</f>
        <v>0.56578947368421051</v>
      </c>
    </row>
    <row r="42" spans="1:9" x14ac:dyDescent="0.35">
      <c r="A42" s="25" t="s">
        <v>80</v>
      </c>
      <c r="B42" s="26">
        <v>3.46</v>
      </c>
      <c r="C42" s="26">
        <v>-2.0179999999999998</v>
      </c>
      <c r="D42" s="35">
        <v>0.41199999999999998</v>
      </c>
      <c r="F42" s="8" t="s">
        <v>81</v>
      </c>
      <c r="G42" s="10">
        <v>5.6</v>
      </c>
      <c r="H42" s="10">
        <v>2.06</v>
      </c>
      <c r="I42" s="32">
        <f>58/117</f>
        <v>0.49572649572649574</v>
      </c>
    </row>
    <row r="43" spans="1:9" x14ac:dyDescent="0.35">
      <c r="A43" s="25" t="s">
        <v>57</v>
      </c>
      <c r="B43" s="26">
        <v>3.49</v>
      </c>
      <c r="C43" s="26">
        <v>-1.9410000000000001</v>
      </c>
      <c r="D43" s="35">
        <v>0.439</v>
      </c>
      <c r="F43" s="8" t="s">
        <v>82</v>
      </c>
      <c r="G43" s="10">
        <v>7.8</v>
      </c>
      <c r="H43" s="10">
        <v>2.04</v>
      </c>
      <c r="I43" s="32">
        <f>96/201</f>
        <v>0.47761194029850745</v>
      </c>
    </row>
    <row r="44" spans="1:9" x14ac:dyDescent="0.35">
      <c r="A44" s="25" t="s">
        <v>25</v>
      </c>
      <c r="B44" s="26">
        <v>37.1</v>
      </c>
      <c r="C44" s="26">
        <v>-1.923</v>
      </c>
      <c r="D44" s="35">
        <v>0.65200000000000002</v>
      </c>
      <c r="F44" s="8" t="s">
        <v>80</v>
      </c>
      <c r="G44" s="10">
        <v>3.45</v>
      </c>
      <c r="H44" s="10">
        <v>2.0099999999999998</v>
      </c>
      <c r="I44" s="32">
        <f>73/177</f>
        <v>0.41242937853107342</v>
      </c>
    </row>
    <row r="45" spans="1:9" x14ac:dyDescent="0.35">
      <c r="A45" s="25" t="s">
        <v>83</v>
      </c>
      <c r="B45" s="26">
        <v>9.9</v>
      </c>
      <c r="C45" s="26">
        <v>-1.921</v>
      </c>
      <c r="D45" s="35">
        <v>0.56999999999999995</v>
      </c>
      <c r="F45" s="8" t="s">
        <v>84</v>
      </c>
      <c r="G45" s="10">
        <v>8</v>
      </c>
      <c r="H45" s="10">
        <v>2.0099999999999998</v>
      </c>
      <c r="I45" s="32">
        <f>100/210</f>
        <v>0.47619047619047616</v>
      </c>
    </row>
    <row r="46" spans="1:9" x14ac:dyDescent="0.35">
      <c r="A46" s="25" t="s">
        <v>85</v>
      </c>
      <c r="B46" s="26">
        <v>4.6100000000000003</v>
      </c>
      <c r="C46" s="26">
        <v>-1.915</v>
      </c>
      <c r="D46" s="35">
        <v>0.53800000000000003</v>
      </c>
      <c r="F46" s="9" t="s">
        <v>86</v>
      </c>
      <c r="G46" s="10">
        <v>3.39</v>
      </c>
      <c r="H46" s="10">
        <v>2.0099999999999998</v>
      </c>
      <c r="I46" s="32">
        <f>80/198</f>
        <v>0.40404040404040403</v>
      </c>
    </row>
    <row r="47" spans="1:9" x14ac:dyDescent="0.35">
      <c r="A47" s="25" t="s">
        <v>87</v>
      </c>
      <c r="B47" s="26">
        <v>7.59</v>
      </c>
      <c r="C47" s="26">
        <v>-1.897</v>
      </c>
      <c r="D47" s="35">
        <v>0.47899999999999998</v>
      </c>
      <c r="F47" s="8" t="s">
        <v>14</v>
      </c>
      <c r="G47" s="10">
        <v>4.68</v>
      </c>
      <c r="H47" s="10">
        <v>1.978</v>
      </c>
      <c r="I47" s="32">
        <f>38/72</f>
        <v>0.52777777777777779</v>
      </c>
    </row>
    <row r="48" spans="1:9" x14ac:dyDescent="0.35">
      <c r="A48" s="25" t="s">
        <v>88</v>
      </c>
      <c r="B48" s="26">
        <v>8.74</v>
      </c>
      <c r="C48" s="26">
        <v>-1.833</v>
      </c>
      <c r="D48" s="35">
        <v>0.54300000000000004</v>
      </c>
      <c r="F48" s="8" t="s">
        <v>89</v>
      </c>
      <c r="G48" s="10">
        <v>15</v>
      </c>
      <c r="H48" s="10">
        <v>1.94</v>
      </c>
      <c r="I48" s="32">
        <f>130/242</f>
        <v>0.53719008264462809</v>
      </c>
    </row>
    <row r="49" spans="1:9" x14ac:dyDescent="0.35">
      <c r="A49" s="25" t="s">
        <v>66</v>
      </c>
      <c r="B49" s="26">
        <v>14.1</v>
      </c>
      <c r="C49" s="26">
        <v>-1.7230000000000001</v>
      </c>
      <c r="D49" s="35">
        <v>0.622</v>
      </c>
      <c r="F49" s="9" t="s">
        <v>83</v>
      </c>
      <c r="G49" s="10">
        <v>9.89</v>
      </c>
      <c r="H49" s="10">
        <v>1.91</v>
      </c>
      <c r="I49" s="32">
        <f>69/121</f>
        <v>0.57024793388429751</v>
      </c>
    </row>
    <row r="50" spans="1:9" x14ac:dyDescent="0.35">
      <c r="A50" s="25" t="s">
        <v>90</v>
      </c>
      <c r="B50" s="26">
        <v>10.5</v>
      </c>
      <c r="C50" s="26">
        <v>-1.605</v>
      </c>
      <c r="D50" s="35">
        <v>0.65400000000000003</v>
      </c>
      <c r="F50" s="8" t="s">
        <v>90</v>
      </c>
      <c r="G50" s="10">
        <v>10.489000000000001</v>
      </c>
      <c r="H50" s="10">
        <v>1.9</v>
      </c>
      <c r="I50" s="32">
        <f>51/78</f>
        <v>0.65384615384615385</v>
      </c>
    </row>
    <row r="51" spans="1:9" x14ac:dyDescent="0.35">
      <c r="A51" s="25" t="s">
        <v>91</v>
      </c>
      <c r="B51" s="26">
        <v>3.06</v>
      </c>
      <c r="C51" s="26">
        <v>-1.5649999999999999</v>
      </c>
      <c r="D51" s="35">
        <v>0.39100000000000001</v>
      </c>
      <c r="F51" s="8" t="s">
        <v>92</v>
      </c>
      <c r="G51" s="10">
        <v>8.6999999999999993</v>
      </c>
      <c r="H51" s="10">
        <v>1.9</v>
      </c>
      <c r="I51" s="32">
        <f>65/117</f>
        <v>0.55555555555555558</v>
      </c>
    </row>
    <row r="52" spans="1:9" x14ac:dyDescent="0.35">
      <c r="A52" s="25" t="s">
        <v>93</v>
      </c>
      <c r="B52" s="26">
        <v>15.2</v>
      </c>
      <c r="C52" s="26">
        <v>-1.4139999999999999</v>
      </c>
      <c r="D52" s="35">
        <v>0.54</v>
      </c>
      <c r="F52" s="8" t="s">
        <v>87</v>
      </c>
      <c r="G52" s="10">
        <v>7.6</v>
      </c>
      <c r="H52" s="10">
        <v>1.9</v>
      </c>
      <c r="I52" s="32">
        <f>92/192</f>
        <v>0.47916666666666669</v>
      </c>
    </row>
    <row r="53" spans="1:9" x14ac:dyDescent="0.35">
      <c r="A53" s="25" t="s">
        <v>94</v>
      </c>
      <c r="B53" s="26">
        <v>9.9700000000000006</v>
      </c>
      <c r="C53" s="26">
        <v>-1.3360000000000001</v>
      </c>
      <c r="D53" s="35">
        <v>0.61299999999999999</v>
      </c>
      <c r="F53" s="8" t="s">
        <v>95</v>
      </c>
      <c r="G53" s="10">
        <v>2.89</v>
      </c>
      <c r="H53" s="10">
        <v>1.89</v>
      </c>
      <c r="I53" s="32">
        <f>10/14</f>
        <v>0.7142857142857143</v>
      </c>
    </row>
    <row r="54" spans="1:9" x14ac:dyDescent="0.35">
      <c r="A54" s="25" t="s">
        <v>96</v>
      </c>
      <c r="B54" s="26">
        <v>9.2100000000000009</v>
      </c>
      <c r="C54" s="26">
        <v>-1.3129999999999999</v>
      </c>
      <c r="D54" s="35">
        <v>0.59399999999999997</v>
      </c>
      <c r="F54" s="8" t="s">
        <v>44</v>
      </c>
      <c r="G54" s="10">
        <v>19.5</v>
      </c>
      <c r="H54" s="10">
        <v>1.89</v>
      </c>
      <c r="I54" s="32">
        <f>126/212</f>
        <v>0.59433962264150941</v>
      </c>
    </row>
    <row r="55" spans="1:9" ht="14" customHeight="1" x14ac:dyDescent="0.35">
      <c r="F55" s="8" t="s">
        <v>97</v>
      </c>
      <c r="G55" s="10">
        <v>12.98</v>
      </c>
      <c r="H55" s="10">
        <v>1.89</v>
      </c>
      <c r="I55" s="32">
        <f>55/79</f>
        <v>0.69620253164556967</v>
      </c>
    </row>
    <row r="56" spans="1:9" x14ac:dyDescent="0.35">
      <c r="A56" s="29"/>
      <c r="B56" s="29"/>
      <c r="C56" s="29"/>
      <c r="D56" s="37"/>
      <c r="F56" s="8" t="s">
        <v>94</v>
      </c>
      <c r="G56" s="11">
        <v>9975</v>
      </c>
      <c r="H56" s="10">
        <v>1.81</v>
      </c>
      <c r="I56" s="32">
        <f>75/93</f>
        <v>0.80645161290322576</v>
      </c>
    </row>
    <row r="57" spans="1:9" x14ac:dyDescent="0.35">
      <c r="A57" s="29"/>
      <c r="B57" s="29"/>
      <c r="C57" s="29"/>
      <c r="D57" s="37"/>
      <c r="F57" s="9" t="s">
        <v>98</v>
      </c>
      <c r="G57" s="10">
        <v>3.77</v>
      </c>
      <c r="H57" s="10">
        <v>1.8</v>
      </c>
      <c r="I57" s="32">
        <f>15/22</f>
        <v>0.68181818181818177</v>
      </c>
    </row>
    <row r="58" spans="1:9" x14ac:dyDescent="0.35">
      <c r="A58" s="29"/>
      <c r="B58" s="29"/>
      <c r="C58" s="29"/>
      <c r="D58" s="37"/>
      <c r="F58" s="9" t="s">
        <v>99</v>
      </c>
      <c r="G58" s="10">
        <v>1.8</v>
      </c>
      <c r="H58" s="10">
        <v>-1.96</v>
      </c>
      <c r="I58" s="32">
        <f>24/55</f>
        <v>0.43636363636363634</v>
      </c>
    </row>
    <row r="59" spans="1:9" x14ac:dyDescent="0.35">
      <c r="A59" s="29"/>
      <c r="B59" s="29"/>
      <c r="C59" s="29"/>
      <c r="D59" s="37"/>
      <c r="F59" s="8" t="s">
        <v>16</v>
      </c>
      <c r="G59" s="10">
        <v>2.2799999999999998</v>
      </c>
      <c r="H59" s="10">
        <v>-1.98</v>
      </c>
      <c r="I59" s="32">
        <f>38/90</f>
        <v>0.42222222222222222</v>
      </c>
    </row>
    <row r="60" spans="1:9" x14ac:dyDescent="0.35">
      <c r="A60" s="29"/>
      <c r="B60" s="29"/>
      <c r="C60" s="29"/>
      <c r="D60" s="37"/>
      <c r="F60" s="8" t="s">
        <v>100</v>
      </c>
      <c r="G60" s="10">
        <v>2.14</v>
      </c>
      <c r="H60" s="10">
        <v>-2</v>
      </c>
      <c r="I60" s="32">
        <v>1</v>
      </c>
    </row>
    <row r="61" spans="1:9" x14ac:dyDescent="0.35">
      <c r="A61" s="29"/>
      <c r="B61" s="29"/>
      <c r="C61" s="29"/>
      <c r="D61" s="37"/>
      <c r="F61" s="8" t="s">
        <v>101</v>
      </c>
      <c r="G61" s="10">
        <v>3.7</v>
      </c>
      <c r="H61" s="10">
        <v>-2.117</v>
      </c>
      <c r="I61" s="32">
        <f>27/50</f>
        <v>0.54</v>
      </c>
    </row>
    <row r="62" spans="1:9" x14ac:dyDescent="0.35">
      <c r="A62" s="29"/>
      <c r="B62" s="29"/>
      <c r="C62" s="29"/>
      <c r="D62" s="37"/>
      <c r="F62" s="8" t="s">
        <v>102</v>
      </c>
      <c r="G62" s="10">
        <v>2.4500000000000002</v>
      </c>
      <c r="H62" s="10">
        <v>-2.12</v>
      </c>
      <c r="I62" s="32">
        <f>8/11</f>
        <v>0.72727272727272729</v>
      </c>
    </row>
    <row r="63" spans="1:9" x14ac:dyDescent="0.35">
      <c r="A63" s="29"/>
      <c r="B63" s="29"/>
      <c r="C63" s="29"/>
      <c r="D63" s="37"/>
      <c r="F63" s="8" t="s">
        <v>103</v>
      </c>
      <c r="G63" s="10">
        <v>14.38</v>
      </c>
      <c r="H63" s="10">
        <v>-2.25</v>
      </c>
      <c r="I63" s="32">
        <f>109/195</f>
        <v>0.55897435897435899</v>
      </c>
    </row>
    <row r="64" spans="1:9" x14ac:dyDescent="0.35">
      <c r="A64" s="29"/>
      <c r="B64" s="29"/>
      <c r="C64" s="29"/>
      <c r="D64" s="37"/>
      <c r="F64" s="8" t="s">
        <v>104</v>
      </c>
      <c r="G64" s="10">
        <v>20.416</v>
      </c>
      <c r="H64" s="10">
        <v>-2.2549999999999999</v>
      </c>
      <c r="I64" s="32">
        <f>105/162</f>
        <v>0.64814814814814814</v>
      </c>
    </row>
    <row r="65" spans="1:9" x14ac:dyDescent="0.35">
      <c r="A65" s="29"/>
      <c r="B65" s="29"/>
      <c r="C65" s="29"/>
      <c r="D65" s="37"/>
      <c r="F65" s="8" t="s">
        <v>105</v>
      </c>
      <c r="G65" s="10">
        <v>16</v>
      </c>
      <c r="H65" s="10">
        <v>-2.2999999999999998</v>
      </c>
      <c r="I65" s="32">
        <f>93/151</f>
        <v>0.61589403973509937</v>
      </c>
    </row>
    <row r="66" spans="1:9" x14ac:dyDescent="0.35">
      <c r="A66" s="29"/>
      <c r="B66" s="29"/>
      <c r="C66" s="29"/>
      <c r="D66" s="37"/>
      <c r="F66" s="8" t="s">
        <v>12</v>
      </c>
      <c r="G66" s="10">
        <v>3.5</v>
      </c>
      <c r="H66" s="10">
        <v>-2.35</v>
      </c>
      <c r="I66" s="32">
        <f>153/413</f>
        <v>0.3704600484261501</v>
      </c>
    </row>
    <row r="67" spans="1:9" x14ac:dyDescent="0.35">
      <c r="A67" s="29"/>
      <c r="B67" s="29"/>
      <c r="C67" s="29"/>
      <c r="D67" s="37"/>
      <c r="F67" s="8" t="s">
        <v>18</v>
      </c>
      <c r="G67" s="10">
        <v>5.8</v>
      </c>
      <c r="H67" s="10">
        <v>-2.3570000000000002</v>
      </c>
      <c r="I67" s="32">
        <f>18/23</f>
        <v>0.78260869565217395</v>
      </c>
    </row>
    <row r="68" spans="1:9" x14ac:dyDescent="0.35">
      <c r="A68" s="29"/>
      <c r="B68" s="29"/>
      <c r="C68" s="29"/>
      <c r="D68" s="37"/>
      <c r="F68" s="8" t="s">
        <v>36</v>
      </c>
      <c r="G68" s="10">
        <v>5.2</v>
      </c>
      <c r="H68" s="10">
        <v>-2.6</v>
      </c>
      <c r="I68" s="32">
        <f>25/39</f>
        <v>0.64102564102564108</v>
      </c>
    </row>
    <row r="69" spans="1:9" x14ac:dyDescent="0.35">
      <c r="A69" s="29"/>
      <c r="B69" s="29"/>
      <c r="C69" s="29"/>
      <c r="D69" s="37"/>
      <c r="F69" s="9" t="s">
        <v>56</v>
      </c>
      <c r="G69" s="10">
        <v>38.32</v>
      </c>
      <c r="H69" s="10">
        <v>-2.7</v>
      </c>
      <c r="I69" s="33">
        <f>189/285</f>
        <v>0.66315789473684206</v>
      </c>
    </row>
    <row r="70" spans="1:9" x14ac:dyDescent="0.35">
      <c r="A70" s="29"/>
      <c r="B70" s="29"/>
      <c r="C70" s="29"/>
      <c r="D70" s="37"/>
      <c r="F70" s="9" t="s">
        <v>91</v>
      </c>
      <c r="G70" s="10">
        <v>3.05</v>
      </c>
      <c r="H70" s="10">
        <v>-2.77</v>
      </c>
      <c r="I70" s="32">
        <f>86/222</f>
        <v>0.38738738738738737</v>
      </c>
    </row>
    <row r="71" spans="1:9" x14ac:dyDescent="0.35">
      <c r="A71" s="29"/>
      <c r="B71" s="29"/>
      <c r="C71" s="29"/>
      <c r="D71" s="37"/>
      <c r="F71" s="8" t="s">
        <v>106</v>
      </c>
      <c r="G71" s="10">
        <v>4.97</v>
      </c>
      <c r="H71" s="10">
        <v>-2.8</v>
      </c>
      <c r="I71" s="32">
        <f>16/21</f>
        <v>0.76190476190476186</v>
      </c>
    </row>
    <row r="72" spans="1:9" x14ac:dyDescent="0.35">
      <c r="A72" s="29"/>
      <c r="B72" s="29"/>
      <c r="C72" s="29"/>
      <c r="D72" s="37"/>
      <c r="F72" s="8" t="s">
        <v>22</v>
      </c>
      <c r="G72" s="10">
        <v>4.0999999999999996</v>
      </c>
      <c r="H72" s="10">
        <v>-3.266</v>
      </c>
      <c r="I72" s="32">
        <f>39/78</f>
        <v>0.5</v>
      </c>
    </row>
    <row r="73" spans="1:9" x14ac:dyDescent="0.35">
      <c r="A73" s="29"/>
      <c r="B73" s="29"/>
      <c r="C73" s="29"/>
      <c r="D73" s="37"/>
      <c r="F73" s="8" t="s">
        <v>8</v>
      </c>
      <c r="G73" s="10">
        <v>23.45</v>
      </c>
      <c r="H73" s="10">
        <v>-5.3780000000000001</v>
      </c>
      <c r="I73" s="32">
        <f>84/111</f>
        <v>0.7567567567567568</v>
      </c>
    </row>
    <row r="74" spans="1:9" x14ac:dyDescent="0.35">
      <c r="A74" s="29"/>
      <c r="B74" s="29"/>
      <c r="C74" s="29"/>
      <c r="D74" s="37"/>
    </row>
    <row r="75" spans="1:9" x14ac:dyDescent="0.35">
      <c r="A75" s="29"/>
      <c r="B75" s="29"/>
      <c r="C75" s="29"/>
      <c r="D75" s="37"/>
    </row>
    <row r="76" spans="1:9" x14ac:dyDescent="0.35">
      <c r="A76" s="29"/>
      <c r="B76" s="29"/>
      <c r="C76" s="29"/>
      <c r="D76" s="37"/>
    </row>
    <row r="77" spans="1:9" x14ac:dyDescent="0.35">
      <c r="A77" s="29"/>
      <c r="B77" s="29"/>
      <c r="C77" s="29"/>
      <c r="D77" s="37"/>
      <c r="F77" s="2"/>
    </row>
    <row r="78" spans="1:9" x14ac:dyDescent="0.35">
      <c r="A78" s="29"/>
      <c r="B78" s="29"/>
      <c r="C78" s="29"/>
      <c r="D78" s="37"/>
      <c r="F78" s="2"/>
    </row>
    <row r="79" spans="1:9" x14ac:dyDescent="0.35">
      <c r="A79" s="29"/>
      <c r="B79" s="29"/>
      <c r="C79" s="29"/>
      <c r="D79" s="37"/>
      <c r="F79" s="2"/>
    </row>
    <row r="80" spans="1:9" x14ac:dyDescent="0.35">
      <c r="A80" s="29"/>
      <c r="B80" s="29"/>
      <c r="C80" s="29"/>
      <c r="D80" s="37"/>
      <c r="F80" s="2"/>
    </row>
    <row r="81" spans="1:6" x14ac:dyDescent="0.35">
      <c r="A81" s="29"/>
      <c r="B81" s="29"/>
      <c r="C81" s="29"/>
      <c r="D81" s="37"/>
      <c r="F81" s="2"/>
    </row>
    <row r="82" spans="1:6" x14ac:dyDescent="0.35">
      <c r="A82" s="29"/>
      <c r="B82" s="29"/>
      <c r="C82" s="29"/>
      <c r="D82" s="37"/>
      <c r="F82" s="2"/>
    </row>
    <row r="83" spans="1:6" x14ac:dyDescent="0.35">
      <c r="A83" s="29"/>
      <c r="B83" s="29"/>
      <c r="C83" s="29"/>
      <c r="D83" s="37"/>
      <c r="F83" s="2"/>
    </row>
    <row r="84" spans="1:6" x14ac:dyDescent="0.35">
      <c r="A84" s="29"/>
      <c r="B84" s="29"/>
      <c r="C84" s="29"/>
      <c r="D84" s="37"/>
      <c r="F84" s="2"/>
    </row>
    <row r="85" spans="1:6" x14ac:dyDescent="0.35">
      <c r="A85" s="29"/>
      <c r="B85" s="29"/>
      <c r="C85" s="29"/>
      <c r="D85" s="37"/>
      <c r="F85" s="2"/>
    </row>
    <row r="86" spans="1:6" x14ac:dyDescent="0.35">
      <c r="A86" s="29"/>
      <c r="B86" s="29"/>
      <c r="C86" s="29"/>
      <c r="D86" s="37"/>
      <c r="F86" s="2"/>
    </row>
    <row r="87" spans="1:6" x14ac:dyDescent="0.35">
      <c r="A87" s="29"/>
      <c r="B87" s="29"/>
      <c r="C87" s="29"/>
      <c r="D87" s="37"/>
    </row>
    <row r="88" spans="1:6" x14ac:dyDescent="0.35">
      <c r="A88" s="29"/>
      <c r="B88" s="29"/>
      <c r="C88" s="29"/>
      <c r="D88" s="37"/>
      <c r="F88" s="2"/>
    </row>
    <row r="89" spans="1:6" x14ac:dyDescent="0.35">
      <c r="A89" s="29"/>
      <c r="B89" s="29"/>
      <c r="C89" s="29"/>
      <c r="D89" s="37"/>
      <c r="F89" s="2"/>
    </row>
    <row r="90" spans="1:6" x14ac:dyDescent="0.35">
      <c r="A90" s="29"/>
      <c r="B90" s="29"/>
      <c r="C90" s="29"/>
      <c r="D90" s="37"/>
    </row>
    <row r="91" spans="1:6" x14ac:dyDescent="0.35">
      <c r="A91" s="29"/>
      <c r="B91" s="29"/>
      <c r="C91" s="29"/>
      <c r="D91" s="37"/>
      <c r="F91" s="1"/>
    </row>
    <row r="92" spans="1:6" x14ac:dyDescent="0.35">
      <c r="A92" s="29"/>
      <c r="B92" s="29"/>
      <c r="C92" s="29"/>
      <c r="D92" s="37"/>
      <c r="F92" s="2"/>
    </row>
    <row r="93" spans="1:6" x14ac:dyDescent="0.35">
      <c r="A93" s="29"/>
      <c r="B93" s="29"/>
      <c r="C93" s="29"/>
      <c r="D93" s="37"/>
      <c r="F93" s="2"/>
    </row>
    <row r="94" spans="1:6" x14ac:dyDescent="0.35">
      <c r="A94" s="29"/>
      <c r="B94" s="29"/>
      <c r="C94" s="29"/>
      <c r="D94" s="37"/>
      <c r="F94" s="2"/>
    </row>
    <row r="95" spans="1:6" x14ac:dyDescent="0.35">
      <c r="A95" s="29"/>
      <c r="B95" s="29"/>
      <c r="C95" s="29"/>
      <c r="D95" s="37"/>
      <c r="F95" s="2"/>
    </row>
    <row r="96" spans="1:6" x14ac:dyDescent="0.35">
      <c r="A96" s="29"/>
      <c r="B96" s="29"/>
      <c r="C96" s="29"/>
      <c r="D96" s="37"/>
    </row>
    <row r="97" spans="1:4" x14ac:dyDescent="0.35">
      <c r="A97" s="29"/>
      <c r="B97" s="29"/>
      <c r="C97" s="29"/>
      <c r="D97" s="37"/>
    </row>
    <row r="98" spans="1:4" x14ac:dyDescent="0.35">
      <c r="A98" s="29"/>
      <c r="B98" s="29"/>
      <c r="C98" s="29"/>
      <c r="D98" s="37"/>
    </row>
    <row r="99" spans="1:4" x14ac:dyDescent="0.35">
      <c r="A99" s="29"/>
      <c r="B99" s="29"/>
      <c r="C99" s="29"/>
      <c r="D99" s="37"/>
    </row>
    <row r="100" spans="1:4" x14ac:dyDescent="0.35">
      <c r="A100" s="29"/>
      <c r="B100" s="29"/>
      <c r="C100" s="29"/>
      <c r="D100" s="37"/>
    </row>
    <row r="101" spans="1:4" x14ac:dyDescent="0.35">
      <c r="A101" s="29"/>
      <c r="B101" s="29"/>
      <c r="C101" s="29"/>
      <c r="D101" s="37"/>
    </row>
    <row r="102" spans="1:4" x14ac:dyDescent="0.35">
      <c r="A102" s="29"/>
      <c r="B102" s="29"/>
      <c r="C102" s="29"/>
      <c r="D102" s="37"/>
    </row>
    <row r="103" spans="1:4" x14ac:dyDescent="0.35">
      <c r="A103" s="29"/>
      <c r="B103" s="29"/>
      <c r="C103" s="29"/>
      <c r="D103" s="37"/>
    </row>
    <row r="104" spans="1:4" x14ac:dyDescent="0.35">
      <c r="A104" s="29"/>
      <c r="B104" s="29"/>
      <c r="C104" s="29"/>
      <c r="D104" s="37"/>
    </row>
    <row r="105" spans="1:4" x14ac:dyDescent="0.35">
      <c r="A105" s="29"/>
      <c r="B105" s="29"/>
      <c r="C105" s="29"/>
      <c r="D105" s="37"/>
    </row>
    <row r="106" spans="1:4" x14ac:dyDescent="0.35">
      <c r="A106" s="29"/>
      <c r="B106" s="29"/>
      <c r="C106" s="29"/>
      <c r="D106" s="37"/>
    </row>
    <row r="107" spans="1:4" x14ac:dyDescent="0.35">
      <c r="A107" s="29"/>
      <c r="B107" s="29"/>
      <c r="C107" s="29"/>
      <c r="D107" s="37"/>
    </row>
    <row r="108" spans="1:4" x14ac:dyDescent="0.35">
      <c r="A108" s="29"/>
      <c r="B108" s="29"/>
      <c r="C108" s="29"/>
      <c r="D108" s="37"/>
    </row>
    <row r="109" spans="1:4" x14ac:dyDescent="0.35">
      <c r="A109" s="29"/>
      <c r="B109" s="29"/>
      <c r="C109" s="29"/>
      <c r="D109" s="37"/>
    </row>
  </sheetData>
  <sortState xmlns:xlrd2="http://schemas.microsoft.com/office/spreadsheetml/2017/richdata2" ref="F2:I108">
    <sortCondition descending="1" ref="H2:H10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70B41-E3D5-41F1-A584-1674244A9D35}">
  <dimension ref="A1:C770"/>
  <sheetViews>
    <sheetView workbookViewId="0">
      <selection activeCell="J5" sqref="J5"/>
    </sheetView>
  </sheetViews>
  <sheetFormatPr defaultRowHeight="14.5" x14ac:dyDescent="0.35"/>
  <cols>
    <col min="1" max="1" width="20.7265625" customWidth="1"/>
    <col min="2" max="2" width="23.453125" customWidth="1"/>
    <col min="3" max="3" width="15.81640625" style="5" customWidth="1"/>
    <col min="4" max="4" width="14" customWidth="1"/>
  </cols>
  <sheetData>
    <row r="1" spans="1:3" x14ac:dyDescent="0.35">
      <c r="A1" s="16" t="s">
        <v>107</v>
      </c>
      <c r="B1" s="16" t="s">
        <v>108</v>
      </c>
      <c r="C1" s="17" t="s">
        <v>109</v>
      </c>
    </row>
    <row r="2" spans="1:3" x14ac:dyDescent="0.35">
      <c r="A2" s="13" t="s">
        <v>110</v>
      </c>
      <c r="B2" s="13" t="s">
        <v>111</v>
      </c>
      <c r="C2" s="14">
        <v>2.1280000000000001</v>
      </c>
    </row>
    <row r="3" spans="1:3" x14ac:dyDescent="0.35">
      <c r="A3" s="13" t="s">
        <v>112</v>
      </c>
      <c r="B3" s="13" t="s">
        <v>111</v>
      </c>
      <c r="C3" s="15">
        <v>-2.653</v>
      </c>
    </row>
    <row r="4" spans="1:3" x14ac:dyDescent="0.35">
      <c r="A4" s="13" t="s">
        <v>113</v>
      </c>
      <c r="B4" s="13" t="s">
        <v>111</v>
      </c>
      <c r="C4" s="15">
        <v>-2.6560000000000001</v>
      </c>
    </row>
    <row r="5" spans="1:3" x14ac:dyDescent="0.35">
      <c r="A5" s="13" t="s">
        <v>114</v>
      </c>
      <c r="B5" s="13" t="s">
        <v>115</v>
      </c>
      <c r="C5" s="14">
        <v>2</v>
      </c>
    </row>
    <row r="6" spans="1:3" x14ac:dyDescent="0.35">
      <c r="A6" s="13" t="s">
        <v>116</v>
      </c>
      <c r="B6" s="13" t="s">
        <v>115</v>
      </c>
      <c r="C6" s="14">
        <v>2.7749999999999999</v>
      </c>
    </row>
    <row r="7" spans="1:3" x14ac:dyDescent="0.35">
      <c r="A7" s="13" t="s">
        <v>117</v>
      </c>
      <c r="B7" s="13" t="s">
        <v>115</v>
      </c>
      <c r="C7" s="14">
        <v>5.5069999999999997</v>
      </c>
    </row>
    <row r="8" spans="1:3" x14ac:dyDescent="0.35">
      <c r="A8" s="13" t="s">
        <v>118</v>
      </c>
      <c r="B8" s="13" t="s">
        <v>115</v>
      </c>
      <c r="C8" s="14">
        <v>3.3170000000000002</v>
      </c>
    </row>
    <row r="9" spans="1:3" x14ac:dyDescent="0.35">
      <c r="A9" s="13" t="s">
        <v>119</v>
      </c>
      <c r="B9" s="13" t="s">
        <v>115</v>
      </c>
      <c r="C9" s="14">
        <v>2.3570000000000002</v>
      </c>
    </row>
    <row r="10" spans="1:3" x14ac:dyDescent="0.35">
      <c r="A10" s="13" t="s">
        <v>120</v>
      </c>
      <c r="B10" s="13" t="s">
        <v>115</v>
      </c>
      <c r="C10" s="14">
        <v>2</v>
      </c>
    </row>
    <row r="11" spans="1:3" x14ac:dyDescent="0.35">
      <c r="A11" s="13" t="s">
        <v>121</v>
      </c>
      <c r="B11" s="13" t="s">
        <v>115</v>
      </c>
      <c r="C11" s="14">
        <v>2.2189999999999999</v>
      </c>
    </row>
    <row r="12" spans="1:3" x14ac:dyDescent="0.35">
      <c r="A12" s="13" t="s">
        <v>122</v>
      </c>
      <c r="B12" s="13" t="s">
        <v>115</v>
      </c>
      <c r="C12" s="14">
        <v>2.2040000000000002</v>
      </c>
    </row>
    <row r="13" spans="1:3" x14ac:dyDescent="0.35">
      <c r="A13" s="13" t="s">
        <v>123</v>
      </c>
      <c r="B13" s="13" t="s">
        <v>115</v>
      </c>
      <c r="C13" s="14">
        <v>2.5579999999999998</v>
      </c>
    </row>
    <row r="14" spans="1:3" x14ac:dyDescent="0.35">
      <c r="A14" s="13" t="s">
        <v>124</v>
      </c>
      <c r="B14" s="13" t="s">
        <v>115</v>
      </c>
      <c r="C14" s="14">
        <v>2.0830000000000002</v>
      </c>
    </row>
    <row r="15" spans="1:3" x14ac:dyDescent="0.35">
      <c r="A15" s="13" t="s">
        <v>125</v>
      </c>
      <c r="B15" s="13" t="s">
        <v>115</v>
      </c>
      <c r="C15" s="14">
        <v>2.121</v>
      </c>
    </row>
    <row r="16" spans="1:3" x14ac:dyDescent="0.35">
      <c r="A16" s="13" t="s">
        <v>126</v>
      </c>
      <c r="B16" s="13" t="s">
        <v>115</v>
      </c>
      <c r="C16" s="14">
        <v>2.2360000000000002</v>
      </c>
    </row>
    <row r="17" spans="1:3" x14ac:dyDescent="0.35">
      <c r="A17" s="13" t="s">
        <v>127</v>
      </c>
      <c r="B17" s="13" t="s">
        <v>115</v>
      </c>
      <c r="C17" s="14">
        <v>2.0609999999999999</v>
      </c>
    </row>
    <row r="18" spans="1:3" x14ac:dyDescent="0.35">
      <c r="A18" s="13" t="s">
        <v>128</v>
      </c>
      <c r="B18" s="13" t="s">
        <v>115</v>
      </c>
      <c r="C18" s="14">
        <v>2.782</v>
      </c>
    </row>
    <row r="19" spans="1:3" x14ac:dyDescent="0.35">
      <c r="A19" s="13" t="s">
        <v>129</v>
      </c>
      <c r="B19" s="13" t="s">
        <v>115</v>
      </c>
      <c r="C19" s="14">
        <v>2.0720000000000001</v>
      </c>
    </row>
    <row r="20" spans="1:3" x14ac:dyDescent="0.35">
      <c r="A20" s="13" t="s">
        <v>130</v>
      </c>
      <c r="B20" s="13" t="s">
        <v>115</v>
      </c>
      <c r="C20" s="14">
        <v>2.0459999999999998</v>
      </c>
    </row>
    <row r="21" spans="1:3" x14ac:dyDescent="0.35">
      <c r="A21" s="13" t="s">
        <v>131</v>
      </c>
      <c r="B21" s="13" t="s">
        <v>115</v>
      </c>
      <c r="C21" s="14">
        <v>2.63</v>
      </c>
    </row>
    <row r="22" spans="1:3" x14ac:dyDescent="0.35">
      <c r="A22" s="13" t="s">
        <v>132</v>
      </c>
      <c r="B22" s="13" t="s">
        <v>115</v>
      </c>
      <c r="C22" s="15">
        <v>-4.798</v>
      </c>
    </row>
    <row r="23" spans="1:3" x14ac:dyDescent="0.35">
      <c r="A23" s="13" t="s">
        <v>133</v>
      </c>
      <c r="B23" s="13" t="s">
        <v>115</v>
      </c>
      <c r="C23" s="15">
        <v>-2.621</v>
      </c>
    </row>
    <row r="24" spans="1:3" x14ac:dyDescent="0.35">
      <c r="A24" s="13" t="s">
        <v>134</v>
      </c>
      <c r="B24" s="13" t="s">
        <v>115</v>
      </c>
      <c r="C24" s="15">
        <v>-2.5419999999999998</v>
      </c>
    </row>
    <row r="25" spans="1:3" x14ac:dyDescent="0.35">
      <c r="A25" s="13" t="s">
        <v>135</v>
      </c>
      <c r="B25" s="13" t="s">
        <v>115</v>
      </c>
      <c r="C25" s="15">
        <v>-3.0510000000000002</v>
      </c>
    </row>
    <row r="26" spans="1:3" x14ac:dyDescent="0.35">
      <c r="A26" s="13" t="s">
        <v>136</v>
      </c>
      <c r="B26" s="13" t="s">
        <v>115</v>
      </c>
      <c r="C26" s="15">
        <v>-2.0670000000000002</v>
      </c>
    </row>
    <row r="27" spans="1:3" x14ac:dyDescent="0.35">
      <c r="A27" s="13" t="s">
        <v>137</v>
      </c>
      <c r="B27" s="13" t="s">
        <v>115</v>
      </c>
      <c r="C27" s="15">
        <v>-3</v>
      </c>
    </row>
    <row r="28" spans="1:3" x14ac:dyDescent="0.35">
      <c r="A28" s="13" t="s">
        <v>138</v>
      </c>
      <c r="B28" s="13" t="s">
        <v>115</v>
      </c>
      <c r="C28" s="15">
        <v>-2.137</v>
      </c>
    </row>
    <row r="29" spans="1:3" x14ac:dyDescent="0.35">
      <c r="A29" s="13" t="s">
        <v>139</v>
      </c>
      <c r="B29" s="13" t="s">
        <v>115</v>
      </c>
      <c r="C29" s="15">
        <v>-2.5910000000000002</v>
      </c>
    </row>
    <row r="30" spans="1:3" x14ac:dyDescent="0.35">
      <c r="A30" s="13" t="s">
        <v>140</v>
      </c>
      <c r="B30" s="13" t="s">
        <v>141</v>
      </c>
      <c r="C30" s="15">
        <v>-2.3460000000000001</v>
      </c>
    </row>
    <row r="31" spans="1:3" x14ac:dyDescent="0.35">
      <c r="A31" s="13" t="s">
        <v>142</v>
      </c>
      <c r="B31" s="13" t="s">
        <v>143</v>
      </c>
      <c r="C31" s="14">
        <v>2.2360000000000002</v>
      </c>
    </row>
    <row r="32" spans="1:3" x14ac:dyDescent="0.35">
      <c r="A32" s="13" t="s">
        <v>144</v>
      </c>
      <c r="B32" s="13" t="s">
        <v>143</v>
      </c>
      <c r="C32" s="14">
        <v>2.0510000000000002</v>
      </c>
    </row>
    <row r="33" spans="1:3" x14ac:dyDescent="0.35">
      <c r="A33" s="13" t="s">
        <v>145</v>
      </c>
      <c r="B33" s="13" t="s">
        <v>143</v>
      </c>
      <c r="C33" s="15">
        <v>-2.028</v>
      </c>
    </row>
    <row r="34" spans="1:3" x14ac:dyDescent="0.35">
      <c r="A34" s="13" t="s">
        <v>146</v>
      </c>
      <c r="B34" s="13" t="s">
        <v>147</v>
      </c>
      <c r="C34" s="14">
        <v>3.44</v>
      </c>
    </row>
    <row r="35" spans="1:3" x14ac:dyDescent="0.35">
      <c r="A35" s="13" t="s">
        <v>148</v>
      </c>
      <c r="B35" s="13" t="s">
        <v>147</v>
      </c>
      <c r="C35" s="14">
        <v>5.4720000000000004</v>
      </c>
    </row>
    <row r="36" spans="1:3" x14ac:dyDescent="0.35">
      <c r="A36" s="13" t="s">
        <v>149</v>
      </c>
      <c r="B36" s="13" t="s">
        <v>147</v>
      </c>
      <c r="C36" s="14">
        <v>2.9249999999999998</v>
      </c>
    </row>
    <row r="37" spans="1:3" x14ac:dyDescent="0.35">
      <c r="A37" s="13" t="s">
        <v>150</v>
      </c>
      <c r="B37" s="13" t="s">
        <v>147</v>
      </c>
      <c r="C37" s="14">
        <v>2.7440000000000002</v>
      </c>
    </row>
    <row r="38" spans="1:3" x14ac:dyDescent="0.35">
      <c r="A38" s="13" t="s">
        <v>151</v>
      </c>
      <c r="B38" s="13" t="s">
        <v>147</v>
      </c>
      <c r="C38" s="14">
        <v>3.0489999999999999</v>
      </c>
    </row>
    <row r="39" spans="1:3" x14ac:dyDescent="0.35">
      <c r="A39" s="13" t="s">
        <v>152</v>
      </c>
      <c r="B39" s="13" t="s">
        <v>147</v>
      </c>
      <c r="C39" s="14">
        <v>3.7130000000000001</v>
      </c>
    </row>
    <row r="40" spans="1:3" x14ac:dyDescent="0.35">
      <c r="A40" s="13" t="s">
        <v>153</v>
      </c>
      <c r="B40" s="13" t="s">
        <v>147</v>
      </c>
      <c r="C40" s="15">
        <v>-2.6040000000000001</v>
      </c>
    </row>
    <row r="41" spans="1:3" x14ac:dyDescent="0.35">
      <c r="A41" s="13" t="s">
        <v>154</v>
      </c>
      <c r="B41" s="13" t="s">
        <v>147</v>
      </c>
      <c r="C41" s="15">
        <v>-2.3460000000000001</v>
      </c>
    </row>
    <row r="42" spans="1:3" x14ac:dyDescent="0.35">
      <c r="A42" s="13" t="s">
        <v>155</v>
      </c>
      <c r="B42" s="13" t="s">
        <v>147</v>
      </c>
      <c r="C42" s="15">
        <v>-2.4249999999999998</v>
      </c>
    </row>
    <row r="43" spans="1:3" x14ac:dyDescent="0.35">
      <c r="A43" s="13" t="s">
        <v>156</v>
      </c>
      <c r="B43" s="13" t="s">
        <v>157</v>
      </c>
      <c r="C43" s="14">
        <v>2.3839999999999999</v>
      </c>
    </row>
    <row r="44" spans="1:3" x14ac:dyDescent="0.35">
      <c r="A44" s="13" t="s">
        <v>158</v>
      </c>
      <c r="B44" s="13" t="s">
        <v>157</v>
      </c>
      <c r="C44" s="14">
        <v>3.0680000000000001</v>
      </c>
    </row>
    <row r="45" spans="1:3" x14ac:dyDescent="0.35">
      <c r="A45" s="13" t="s">
        <v>159</v>
      </c>
      <c r="B45" s="13" t="s">
        <v>157</v>
      </c>
      <c r="C45" s="14">
        <v>3.0870000000000002</v>
      </c>
    </row>
    <row r="46" spans="1:3" x14ac:dyDescent="0.35">
      <c r="A46" s="13" t="s">
        <v>160</v>
      </c>
      <c r="B46" s="13" t="s">
        <v>157</v>
      </c>
      <c r="C46" s="14">
        <v>2.1480000000000001</v>
      </c>
    </row>
    <row r="47" spans="1:3" x14ac:dyDescent="0.35">
      <c r="A47" s="13" t="s">
        <v>161</v>
      </c>
      <c r="B47" s="13" t="s">
        <v>157</v>
      </c>
      <c r="C47" s="14">
        <v>2.2679999999999998</v>
      </c>
    </row>
    <row r="48" spans="1:3" x14ac:dyDescent="0.35">
      <c r="A48" s="13" t="s">
        <v>162</v>
      </c>
      <c r="B48" s="13" t="s">
        <v>157</v>
      </c>
      <c r="C48" s="14">
        <v>2.4249999999999998</v>
      </c>
    </row>
    <row r="49" spans="1:3" x14ac:dyDescent="0.35">
      <c r="A49" s="13" t="s">
        <v>163</v>
      </c>
      <c r="B49" s="13" t="s">
        <v>157</v>
      </c>
      <c r="C49" s="14">
        <v>2.4220000000000002</v>
      </c>
    </row>
    <row r="50" spans="1:3" x14ac:dyDescent="0.35">
      <c r="A50" s="13" t="s">
        <v>164</v>
      </c>
      <c r="B50" s="13" t="s">
        <v>157</v>
      </c>
      <c r="C50" s="15">
        <v>-2.399</v>
      </c>
    </row>
    <row r="51" spans="1:3" x14ac:dyDescent="0.35">
      <c r="A51" s="13" t="s">
        <v>165</v>
      </c>
      <c r="B51" s="13" t="s">
        <v>157</v>
      </c>
      <c r="C51" s="15">
        <v>-2.488</v>
      </c>
    </row>
    <row r="52" spans="1:3" x14ac:dyDescent="0.35">
      <c r="A52" s="13" t="s">
        <v>166</v>
      </c>
      <c r="B52" s="13" t="s">
        <v>157</v>
      </c>
      <c r="C52" s="15">
        <v>-4.0170000000000003</v>
      </c>
    </row>
    <row r="53" spans="1:3" x14ac:dyDescent="0.35">
      <c r="A53" s="13" t="s">
        <v>167</v>
      </c>
      <c r="B53" s="13" t="s">
        <v>157</v>
      </c>
      <c r="C53" s="15">
        <v>-2.242</v>
      </c>
    </row>
    <row r="54" spans="1:3" x14ac:dyDescent="0.35">
      <c r="A54" s="13" t="s">
        <v>168</v>
      </c>
      <c r="B54" s="13" t="s">
        <v>157</v>
      </c>
      <c r="C54" s="15">
        <v>-2.4300000000000002</v>
      </c>
    </row>
    <row r="55" spans="1:3" x14ac:dyDescent="0.35">
      <c r="A55" s="13" t="s">
        <v>169</v>
      </c>
      <c r="B55" s="13" t="s">
        <v>157</v>
      </c>
      <c r="C55" s="15">
        <v>-2.887</v>
      </c>
    </row>
    <row r="56" spans="1:3" x14ac:dyDescent="0.35">
      <c r="A56" s="13" t="s">
        <v>170</v>
      </c>
      <c r="B56" s="13" t="s">
        <v>157</v>
      </c>
      <c r="C56" s="15">
        <v>-2.4119999999999999</v>
      </c>
    </row>
    <row r="57" spans="1:3" x14ac:dyDescent="0.35">
      <c r="A57" s="13" t="s">
        <v>171</v>
      </c>
      <c r="B57" s="13" t="s">
        <v>157</v>
      </c>
      <c r="C57" s="15">
        <v>-2</v>
      </c>
    </row>
    <row r="58" spans="1:3" x14ac:dyDescent="0.35">
      <c r="A58" s="13" t="s">
        <v>172</v>
      </c>
      <c r="B58" s="13" t="s">
        <v>157</v>
      </c>
      <c r="C58" s="15">
        <v>-11.406000000000001</v>
      </c>
    </row>
    <row r="59" spans="1:3" x14ac:dyDescent="0.35">
      <c r="A59" s="13" t="s">
        <v>173</v>
      </c>
      <c r="B59" s="13" t="s">
        <v>157</v>
      </c>
      <c r="C59" s="15">
        <v>-2.0569999999999999</v>
      </c>
    </row>
    <row r="60" spans="1:3" x14ac:dyDescent="0.35">
      <c r="A60" s="13" t="s">
        <v>174</v>
      </c>
      <c r="B60" s="13" t="s">
        <v>157</v>
      </c>
      <c r="C60" s="15">
        <v>-2.5070000000000001</v>
      </c>
    </row>
    <row r="61" spans="1:3" x14ac:dyDescent="0.35">
      <c r="A61" s="13" t="s">
        <v>175</v>
      </c>
      <c r="B61" s="13" t="s">
        <v>157</v>
      </c>
      <c r="C61" s="15">
        <v>-2.3140000000000001</v>
      </c>
    </row>
    <row r="62" spans="1:3" x14ac:dyDescent="0.35">
      <c r="A62" s="13" t="s">
        <v>176</v>
      </c>
      <c r="B62" s="13" t="s">
        <v>177</v>
      </c>
      <c r="C62" s="15">
        <v>-3.81</v>
      </c>
    </row>
    <row r="63" spans="1:3" x14ac:dyDescent="0.35">
      <c r="A63" s="13" t="s">
        <v>178</v>
      </c>
      <c r="B63" s="13" t="s">
        <v>177</v>
      </c>
      <c r="C63" s="15">
        <v>-2.1059999999999999</v>
      </c>
    </row>
    <row r="64" spans="1:3" x14ac:dyDescent="0.35">
      <c r="A64" s="13" t="s">
        <v>179</v>
      </c>
      <c r="B64" s="13" t="s">
        <v>177</v>
      </c>
      <c r="C64" s="15">
        <v>-2.1339999999999999</v>
      </c>
    </row>
    <row r="65" spans="1:3" x14ac:dyDescent="0.35">
      <c r="A65" s="13" t="s">
        <v>180</v>
      </c>
      <c r="B65" s="13" t="s">
        <v>177</v>
      </c>
      <c r="C65" s="15">
        <v>-2.198</v>
      </c>
    </row>
    <row r="66" spans="1:3" x14ac:dyDescent="0.35">
      <c r="A66" s="13" t="s">
        <v>181</v>
      </c>
      <c r="B66" s="13" t="s">
        <v>177</v>
      </c>
      <c r="C66" s="15">
        <v>-2.2240000000000002</v>
      </c>
    </row>
    <row r="67" spans="1:3" x14ac:dyDescent="0.35">
      <c r="A67" s="13" t="s">
        <v>182</v>
      </c>
      <c r="B67" s="13" t="s">
        <v>183</v>
      </c>
      <c r="C67" s="14">
        <v>2.0270000000000001</v>
      </c>
    </row>
    <row r="68" spans="1:3" x14ac:dyDescent="0.35">
      <c r="A68" s="13" t="s">
        <v>184</v>
      </c>
      <c r="B68" s="13" t="s">
        <v>183</v>
      </c>
      <c r="C68" s="15">
        <v>-3.173</v>
      </c>
    </row>
    <row r="69" spans="1:3" x14ac:dyDescent="0.35">
      <c r="A69" s="13" t="s">
        <v>185</v>
      </c>
      <c r="B69" s="13" t="s">
        <v>186</v>
      </c>
      <c r="C69" s="14">
        <v>4.4550000000000001</v>
      </c>
    </row>
    <row r="70" spans="1:3" x14ac:dyDescent="0.35">
      <c r="A70" s="13" t="s">
        <v>187</v>
      </c>
      <c r="B70" s="13" t="s">
        <v>186</v>
      </c>
      <c r="C70" s="14">
        <v>2.6150000000000002</v>
      </c>
    </row>
    <row r="71" spans="1:3" x14ac:dyDescent="0.35">
      <c r="A71" s="13" t="s">
        <v>188</v>
      </c>
      <c r="B71" s="13" t="s">
        <v>186</v>
      </c>
      <c r="C71" s="14">
        <v>2.093</v>
      </c>
    </row>
    <row r="72" spans="1:3" x14ac:dyDescent="0.35">
      <c r="A72" s="13" t="s">
        <v>189</v>
      </c>
      <c r="B72" s="13" t="s">
        <v>186</v>
      </c>
      <c r="C72" s="14">
        <v>2.4769999999999999</v>
      </c>
    </row>
    <row r="73" spans="1:3" x14ac:dyDescent="0.35">
      <c r="A73" s="13" t="s">
        <v>190</v>
      </c>
      <c r="B73" s="13" t="s">
        <v>186</v>
      </c>
      <c r="C73" s="14">
        <v>2</v>
      </c>
    </row>
    <row r="74" spans="1:3" x14ac:dyDescent="0.35">
      <c r="A74" s="13" t="s">
        <v>191</v>
      </c>
      <c r="B74" s="13" t="s">
        <v>186</v>
      </c>
      <c r="C74" s="14">
        <v>3</v>
      </c>
    </row>
    <row r="75" spans="1:3" x14ac:dyDescent="0.35">
      <c r="A75" s="13" t="s">
        <v>192</v>
      </c>
      <c r="B75" s="13" t="s">
        <v>186</v>
      </c>
      <c r="C75" s="14">
        <v>2.2709999999999999</v>
      </c>
    </row>
    <row r="76" spans="1:3" x14ac:dyDescent="0.35">
      <c r="A76" s="13" t="s">
        <v>193</v>
      </c>
      <c r="B76" s="13" t="s">
        <v>186</v>
      </c>
      <c r="C76" s="14">
        <v>7.0419999999999998</v>
      </c>
    </row>
    <row r="77" spans="1:3" x14ac:dyDescent="0.35">
      <c r="A77" s="13" t="s">
        <v>194</v>
      </c>
      <c r="B77" s="13" t="s">
        <v>186</v>
      </c>
      <c r="C77" s="14">
        <v>2.0680000000000001</v>
      </c>
    </row>
    <row r="78" spans="1:3" x14ac:dyDescent="0.35">
      <c r="A78" s="13" t="s">
        <v>195</v>
      </c>
      <c r="B78" s="13" t="s">
        <v>186</v>
      </c>
      <c r="C78" s="14">
        <v>2.573</v>
      </c>
    </row>
    <row r="79" spans="1:3" ht="15.65" customHeight="1" x14ac:dyDescent="0.35">
      <c r="A79" s="13" t="s">
        <v>196</v>
      </c>
      <c r="B79" s="13" t="s">
        <v>186</v>
      </c>
      <c r="C79" s="14">
        <v>2.7189999999999999</v>
      </c>
    </row>
    <row r="80" spans="1:3" x14ac:dyDescent="0.35">
      <c r="A80" s="13" t="s">
        <v>197</v>
      </c>
      <c r="B80" s="13" t="s">
        <v>186</v>
      </c>
      <c r="C80" s="14">
        <v>2.044</v>
      </c>
    </row>
    <row r="81" spans="1:3" x14ac:dyDescent="0.35">
      <c r="A81" s="13" t="s">
        <v>198</v>
      </c>
      <c r="B81" s="13" t="s">
        <v>186</v>
      </c>
      <c r="C81" s="14">
        <v>7.1070000000000002</v>
      </c>
    </row>
    <row r="82" spans="1:3" x14ac:dyDescent="0.35">
      <c r="A82" s="13" t="s">
        <v>199</v>
      </c>
      <c r="B82" s="13" t="s">
        <v>186</v>
      </c>
      <c r="C82" s="14">
        <v>4.9690000000000003</v>
      </c>
    </row>
    <row r="83" spans="1:3" x14ac:dyDescent="0.35">
      <c r="A83" s="13" t="s">
        <v>200</v>
      </c>
      <c r="B83" s="13" t="s">
        <v>186</v>
      </c>
      <c r="C83" s="14">
        <v>5.3</v>
      </c>
    </row>
    <row r="84" spans="1:3" x14ac:dyDescent="0.35">
      <c r="A84" s="13" t="s">
        <v>201</v>
      </c>
      <c r="B84" s="13" t="s">
        <v>186</v>
      </c>
      <c r="C84" s="14">
        <v>3.01</v>
      </c>
    </row>
    <row r="85" spans="1:3" x14ac:dyDescent="0.35">
      <c r="A85" s="13" t="s">
        <v>202</v>
      </c>
      <c r="B85" s="13" t="s">
        <v>186</v>
      </c>
      <c r="C85" s="14">
        <v>3.3279999999999998</v>
      </c>
    </row>
    <row r="86" spans="1:3" x14ac:dyDescent="0.35">
      <c r="A86" s="13" t="s">
        <v>203</v>
      </c>
      <c r="B86" s="13" t="s">
        <v>186</v>
      </c>
      <c r="C86" s="14">
        <v>2.3849999999999998</v>
      </c>
    </row>
    <row r="87" spans="1:3" x14ac:dyDescent="0.35">
      <c r="A87" s="13" t="s">
        <v>204</v>
      </c>
      <c r="B87" s="13" t="s">
        <v>186</v>
      </c>
      <c r="C87" s="14">
        <v>3.67</v>
      </c>
    </row>
    <row r="88" spans="1:3" x14ac:dyDescent="0.35">
      <c r="A88" s="13" t="s">
        <v>205</v>
      </c>
      <c r="B88" s="13" t="s">
        <v>186</v>
      </c>
      <c r="C88" s="14">
        <v>2.6</v>
      </c>
    </row>
    <row r="89" spans="1:3" x14ac:dyDescent="0.35">
      <c r="A89" s="13" t="s">
        <v>206</v>
      </c>
      <c r="B89" s="13" t="s">
        <v>186</v>
      </c>
      <c r="C89" s="14">
        <v>2.456</v>
      </c>
    </row>
    <row r="90" spans="1:3" x14ac:dyDescent="0.35">
      <c r="A90" s="13" t="s">
        <v>207</v>
      </c>
      <c r="B90" s="13" t="s">
        <v>186</v>
      </c>
      <c r="C90" s="14">
        <v>2.173</v>
      </c>
    </row>
    <row r="91" spans="1:3" x14ac:dyDescent="0.35">
      <c r="A91" s="13" t="s">
        <v>208</v>
      </c>
      <c r="B91" s="13" t="s">
        <v>186</v>
      </c>
      <c r="C91" s="14">
        <v>2.6259999999999999</v>
      </c>
    </row>
    <row r="92" spans="1:3" x14ac:dyDescent="0.35">
      <c r="A92" s="13" t="s">
        <v>209</v>
      </c>
      <c r="B92" s="13" t="s">
        <v>186</v>
      </c>
      <c r="C92" s="14">
        <v>2.1379999999999999</v>
      </c>
    </row>
    <row r="93" spans="1:3" x14ac:dyDescent="0.35">
      <c r="A93" s="13" t="s">
        <v>210</v>
      </c>
      <c r="B93" s="13" t="s">
        <v>186</v>
      </c>
      <c r="C93" s="15">
        <v>-2.879</v>
      </c>
    </row>
    <row r="94" spans="1:3" x14ac:dyDescent="0.35">
      <c r="A94" s="13" t="s">
        <v>211</v>
      </c>
      <c r="B94" s="13" t="s">
        <v>186</v>
      </c>
      <c r="C94" s="15">
        <v>-3.657</v>
      </c>
    </row>
    <row r="95" spans="1:3" x14ac:dyDescent="0.35">
      <c r="A95" s="13" t="s">
        <v>212</v>
      </c>
      <c r="B95" s="13" t="s">
        <v>186</v>
      </c>
      <c r="C95" s="15">
        <v>-2.1179999999999999</v>
      </c>
    </row>
    <row r="96" spans="1:3" x14ac:dyDescent="0.35">
      <c r="A96" s="13" t="s">
        <v>213</v>
      </c>
      <c r="B96" s="13" t="s">
        <v>186</v>
      </c>
      <c r="C96" s="15">
        <v>-3.0939999999999999</v>
      </c>
    </row>
    <row r="97" spans="1:3" x14ac:dyDescent="0.35">
      <c r="A97" s="13" t="s">
        <v>214</v>
      </c>
      <c r="B97" s="13" t="s">
        <v>186</v>
      </c>
      <c r="C97" s="15">
        <v>-5.9880000000000004</v>
      </c>
    </row>
    <row r="98" spans="1:3" x14ac:dyDescent="0.35">
      <c r="A98" s="13" t="s">
        <v>215</v>
      </c>
      <c r="B98" s="13" t="s">
        <v>186</v>
      </c>
      <c r="C98" s="15">
        <v>-2.988</v>
      </c>
    </row>
    <row r="99" spans="1:3" x14ac:dyDescent="0.35">
      <c r="A99" s="13" t="s">
        <v>216</v>
      </c>
      <c r="B99" s="13" t="s">
        <v>186</v>
      </c>
      <c r="C99" s="15">
        <v>-2.7109999999999999</v>
      </c>
    </row>
    <row r="100" spans="1:3" x14ac:dyDescent="0.35">
      <c r="A100" s="13" t="s">
        <v>217</v>
      </c>
      <c r="B100" s="13" t="s">
        <v>186</v>
      </c>
      <c r="C100" s="15">
        <v>-2.0150000000000001</v>
      </c>
    </row>
    <row r="101" spans="1:3" x14ac:dyDescent="0.35">
      <c r="A101" s="13" t="s">
        <v>218</v>
      </c>
      <c r="B101" s="13" t="s">
        <v>186</v>
      </c>
      <c r="C101" s="15">
        <v>-2.2679999999999998</v>
      </c>
    </row>
    <row r="102" spans="1:3" x14ac:dyDescent="0.35">
      <c r="A102" s="13" t="s">
        <v>219</v>
      </c>
      <c r="B102" s="13" t="s">
        <v>220</v>
      </c>
      <c r="C102" s="14">
        <v>2.52</v>
      </c>
    </row>
    <row r="103" spans="1:3" x14ac:dyDescent="0.35">
      <c r="A103" s="13" t="s">
        <v>221</v>
      </c>
      <c r="B103" s="13" t="s">
        <v>220</v>
      </c>
      <c r="C103" s="15">
        <v>-6.0960000000000001</v>
      </c>
    </row>
    <row r="104" spans="1:3" x14ac:dyDescent="0.35">
      <c r="A104" s="13" t="s">
        <v>222</v>
      </c>
      <c r="B104" s="13" t="s">
        <v>220</v>
      </c>
      <c r="C104" s="15">
        <v>-4.3769999999999998</v>
      </c>
    </row>
    <row r="105" spans="1:3" x14ac:dyDescent="0.35">
      <c r="A105" s="13" t="s">
        <v>223</v>
      </c>
      <c r="B105" s="13" t="s">
        <v>220</v>
      </c>
      <c r="C105" s="15">
        <v>-8.1869999999999994</v>
      </c>
    </row>
    <row r="106" spans="1:3" x14ac:dyDescent="0.35">
      <c r="A106" s="13" t="s">
        <v>224</v>
      </c>
      <c r="B106" s="13" t="s">
        <v>220</v>
      </c>
      <c r="C106" s="15">
        <v>-2.36</v>
      </c>
    </row>
    <row r="107" spans="1:3" x14ac:dyDescent="0.35">
      <c r="A107" s="13" t="s">
        <v>225</v>
      </c>
      <c r="B107" s="13" t="s">
        <v>226</v>
      </c>
      <c r="C107" s="14">
        <v>2.5329999999999999</v>
      </c>
    </row>
    <row r="108" spans="1:3" x14ac:dyDescent="0.35">
      <c r="A108" s="13" t="s">
        <v>227</v>
      </c>
      <c r="B108" s="13" t="s">
        <v>226</v>
      </c>
      <c r="C108" s="14">
        <v>3.657</v>
      </c>
    </row>
    <row r="109" spans="1:3" x14ac:dyDescent="0.35">
      <c r="A109" s="13" t="s">
        <v>228</v>
      </c>
      <c r="B109" s="13" t="s">
        <v>226</v>
      </c>
      <c r="C109" s="14">
        <v>2.6</v>
      </c>
    </row>
    <row r="110" spans="1:3" x14ac:dyDescent="0.35">
      <c r="A110" s="13" t="s">
        <v>229</v>
      </c>
      <c r="B110" s="13" t="s">
        <v>226</v>
      </c>
      <c r="C110" s="14">
        <v>2.6110000000000002</v>
      </c>
    </row>
    <row r="111" spans="1:3" x14ac:dyDescent="0.35">
      <c r="A111" s="13" t="s">
        <v>230</v>
      </c>
      <c r="B111" s="13" t="s">
        <v>231</v>
      </c>
      <c r="C111" s="14">
        <v>2.258</v>
      </c>
    </row>
    <row r="112" spans="1:3" x14ac:dyDescent="0.35">
      <c r="A112" s="13" t="s">
        <v>232</v>
      </c>
      <c r="B112" s="13" t="s">
        <v>231</v>
      </c>
      <c r="C112" s="14">
        <v>4.7679999999999998</v>
      </c>
    </row>
    <row r="113" spans="1:3" x14ac:dyDescent="0.35">
      <c r="A113" s="13" t="s">
        <v>233</v>
      </c>
      <c r="B113" s="13" t="s">
        <v>231</v>
      </c>
      <c r="C113" s="14">
        <v>2.2360000000000002</v>
      </c>
    </row>
    <row r="114" spans="1:3" x14ac:dyDescent="0.35">
      <c r="A114" s="13" t="s">
        <v>234</v>
      </c>
      <c r="B114" s="13" t="s">
        <v>231</v>
      </c>
      <c r="C114" s="14">
        <v>2</v>
      </c>
    </row>
    <row r="115" spans="1:3" x14ac:dyDescent="0.35">
      <c r="A115" s="13" t="s">
        <v>235</v>
      </c>
      <c r="B115" s="13" t="s">
        <v>231</v>
      </c>
      <c r="C115" s="15">
        <v>-2.2360000000000002</v>
      </c>
    </row>
    <row r="116" spans="1:3" x14ac:dyDescent="0.35">
      <c r="A116" s="13" t="s">
        <v>236</v>
      </c>
      <c r="B116" s="13" t="s">
        <v>231</v>
      </c>
      <c r="C116" s="15">
        <v>-2</v>
      </c>
    </row>
    <row r="117" spans="1:3" x14ac:dyDescent="0.35">
      <c r="A117" s="13" t="s">
        <v>237</v>
      </c>
      <c r="B117" s="13" t="s">
        <v>231</v>
      </c>
      <c r="C117" s="15">
        <v>-2.141</v>
      </c>
    </row>
    <row r="770" spans="1:2" x14ac:dyDescent="0.35">
      <c r="A770" s="6"/>
      <c r="B770" s="6"/>
    </row>
  </sheetData>
  <sortState xmlns:xlrd2="http://schemas.microsoft.com/office/spreadsheetml/2017/richdata2" ref="A3:C119">
    <sortCondition ref="B3:B11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BAFB2-A44E-41CA-B09F-73A3A2F5DA01}">
  <dimension ref="A1:D56"/>
  <sheetViews>
    <sheetView workbookViewId="0">
      <selection activeCell="G7" sqref="G7"/>
    </sheetView>
  </sheetViews>
  <sheetFormatPr defaultRowHeight="14.5" x14ac:dyDescent="0.35"/>
  <cols>
    <col min="1" max="1" width="17.7265625" customWidth="1"/>
    <col min="2" max="2" width="26.81640625" customWidth="1"/>
    <col min="3" max="3" width="18.81640625" customWidth="1"/>
    <col min="4" max="5" width="9.1796875"/>
  </cols>
  <sheetData>
    <row r="1" spans="1:4" x14ac:dyDescent="0.35">
      <c r="A1" s="20" t="s">
        <v>238</v>
      </c>
      <c r="B1" s="20" t="s">
        <v>239</v>
      </c>
      <c r="C1" s="21" t="s">
        <v>240</v>
      </c>
    </row>
    <row r="2" spans="1:4" x14ac:dyDescent="0.35">
      <c r="A2" s="13" t="s">
        <v>117</v>
      </c>
      <c r="B2" s="13" t="s">
        <v>241</v>
      </c>
      <c r="C2" s="22">
        <v>-3.2719999999999998</v>
      </c>
      <c r="D2" s="5"/>
    </row>
    <row r="3" spans="1:4" x14ac:dyDescent="0.35">
      <c r="A3" s="13" t="s">
        <v>138</v>
      </c>
      <c r="B3" s="13" t="s">
        <v>241</v>
      </c>
      <c r="C3" s="22">
        <v>-2.7949999999999999</v>
      </c>
      <c r="D3" s="5"/>
    </row>
    <row r="4" spans="1:4" x14ac:dyDescent="0.35">
      <c r="A4" s="13" t="s">
        <v>116</v>
      </c>
      <c r="B4" s="13" t="s">
        <v>241</v>
      </c>
      <c r="C4" s="22">
        <v>-2.7109999999999999</v>
      </c>
      <c r="D4" s="5"/>
    </row>
    <row r="5" spans="1:4" x14ac:dyDescent="0.35">
      <c r="A5" s="13" t="s">
        <v>242</v>
      </c>
      <c r="B5" s="13" t="s">
        <v>241</v>
      </c>
      <c r="C5" s="22">
        <v>-2.5139999999999998</v>
      </c>
      <c r="D5" s="5"/>
    </row>
    <row r="6" spans="1:4" x14ac:dyDescent="0.35">
      <c r="A6" s="13" t="s">
        <v>243</v>
      </c>
      <c r="B6" s="13" t="s">
        <v>241</v>
      </c>
      <c r="C6" s="22">
        <v>-2.4079999999999999</v>
      </c>
      <c r="D6" s="5"/>
    </row>
    <row r="7" spans="1:4" x14ac:dyDescent="0.35">
      <c r="A7" s="13" t="s">
        <v>126</v>
      </c>
      <c r="B7" s="13" t="s">
        <v>241</v>
      </c>
      <c r="C7" s="22">
        <v>-2.2360000000000002</v>
      </c>
      <c r="D7" s="5"/>
    </row>
    <row r="8" spans="1:4" x14ac:dyDescent="0.35">
      <c r="A8" s="13" t="s">
        <v>118</v>
      </c>
      <c r="B8" s="13" t="s">
        <v>241</v>
      </c>
      <c r="C8" s="22">
        <v>-2.1110000000000002</v>
      </c>
      <c r="D8" s="5"/>
    </row>
    <row r="9" spans="1:4" x14ac:dyDescent="0.35">
      <c r="A9" s="13" t="s">
        <v>244</v>
      </c>
      <c r="B9" s="13" t="s">
        <v>241</v>
      </c>
      <c r="C9" s="22">
        <v>-2</v>
      </c>
      <c r="D9" s="5"/>
    </row>
    <row r="10" spans="1:4" x14ac:dyDescent="0.35">
      <c r="A10" s="13" t="s">
        <v>245</v>
      </c>
      <c r="B10" s="13" t="s">
        <v>241</v>
      </c>
      <c r="C10" s="23">
        <v>2.0579999999999998</v>
      </c>
      <c r="D10" s="5"/>
    </row>
    <row r="11" spans="1:4" x14ac:dyDescent="0.35">
      <c r="A11" s="13" t="s">
        <v>132</v>
      </c>
      <c r="B11" s="13" t="s">
        <v>241</v>
      </c>
      <c r="C11" s="23">
        <v>2.9</v>
      </c>
      <c r="D11" s="5"/>
    </row>
    <row r="12" spans="1:4" x14ac:dyDescent="0.35">
      <c r="A12" s="13" t="s">
        <v>139</v>
      </c>
      <c r="B12" s="13" t="s">
        <v>241</v>
      </c>
      <c r="C12" s="23">
        <v>3.6269999999999998</v>
      </c>
      <c r="D12" s="5"/>
    </row>
    <row r="13" spans="1:4" x14ac:dyDescent="0.35">
      <c r="A13" s="13" t="s">
        <v>148</v>
      </c>
      <c r="B13" s="13" t="s">
        <v>246</v>
      </c>
      <c r="C13" s="22">
        <v>-4.0919999999999996</v>
      </c>
      <c r="D13" s="5"/>
    </row>
    <row r="14" spans="1:4" x14ac:dyDescent="0.35">
      <c r="A14" s="13" t="s">
        <v>247</v>
      </c>
      <c r="B14" s="13" t="s">
        <v>246</v>
      </c>
      <c r="C14" s="22">
        <v>-3.2650000000000001</v>
      </c>
      <c r="D14" s="5"/>
    </row>
    <row r="15" spans="1:4" x14ac:dyDescent="0.35">
      <c r="A15" s="13" t="s">
        <v>146</v>
      </c>
      <c r="B15" s="13" t="s">
        <v>147</v>
      </c>
      <c r="C15" s="22">
        <v>-2.7490000000000001</v>
      </c>
      <c r="D15" s="5"/>
    </row>
    <row r="16" spans="1:4" x14ac:dyDescent="0.35">
      <c r="A16" s="13" t="s">
        <v>151</v>
      </c>
      <c r="B16" s="13" t="s">
        <v>147</v>
      </c>
      <c r="C16" s="22">
        <v>-2.65</v>
      </c>
      <c r="D16" s="5"/>
    </row>
    <row r="17" spans="1:4" x14ac:dyDescent="0.35">
      <c r="A17" s="13" t="s">
        <v>248</v>
      </c>
      <c r="B17" s="13" t="s">
        <v>246</v>
      </c>
      <c r="C17" s="22">
        <v>-2.4249999999999998</v>
      </c>
      <c r="D17" s="5"/>
    </row>
    <row r="18" spans="1:4" x14ac:dyDescent="0.35">
      <c r="A18" s="13" t="s">
        <v>150</v>
      </c>
      <c r="B18" s="13" t="s">
        <v>246</v>
      </c>
      <c r="C18" s="22">
        <v>-2.415</v>
      </c>
      <c r="D18" s="5"/>
    </row>
    <row r="19" spans="1:4" x14ac:dyDescent="0.35">
      <c r="A19" s="13" t="s">
        <v>249</v>
      </c>
      <c r="B19" s="13" t="s">
        <v>246</v>
      </c>
      <c r="C19" s="22">
        <v>-2.36</v>
      </c>
      <c r="D19" s="5"/>
    </row>
    <row r="20" spans="1:4" x14ac:dyDescent="0.35">
      <c r="A20" s="13" t="s">
        <v>250</v>
      </c>
      <c r="B20" s="13" t="s">
        <v>246</v>
      </c>
      <c r="C20" s="22">
        <v>-2.323</v>
      </c>
      <c r="D20" s="5"/>
    </row>
    <row r="21" spans="1:4" x14ac:dyDescent="0.35">
      <c r="A21" s="13" t="s">
        <v>251</v>
      </c>
      <c r="B21" s="13" t="s">
        <v>246</v>
      </c>
      <c r="C21" s="23">
        <v>2.44</v>
      </c>
      <c r="D21" s="5"/>
    </row>
    <row r="22" spans="1:4" x14ac:dyDescent="0.35">
      <c r="A22" s="13" t="s">
        <v>252</v>
      </c>
      <c r="B22" s="13" t="s">
        <v>246</v>
      </c>
      <c r="C22" s="23">
        <v>3.3050000000000002</v>
      </c>
      <c r="D22" s="5"/>
    </row>
    <row r="23" spans="1:4" x14ac:dyDescent="0.35">
      <c r="A23" s="13" t="s">
        <v>253</v>
      </c>
      <c r="B23" s="13" t="s">
        <v>254</v>
      </c>
      <c r="C23" s="23">
        <v>4.3010000000000002</v>
      </c>
      <c r="D23" s="5"/>
    </row>
    <row r="24" spans="1:4" x14ac:dyDescent="0.35">
      <c r="A24" s="13" t="s">
        <v>198</v>
      </c>
      <c r="B24" s="13" t="s">
        <v>255</v>
      </c>
      <c r="C24" s="22">
        <v>-5.6740000000000004</v>
      </c>
      <c r="D24" s="5"/>
    </row>
    <row r="25" spans="1:4" x14ac:dyDescent="0.35">
      <c r="A25" s="13" t="s">
        <v>187</v>
      </c>
      <c r="B25" s="13" t="s">
        <v>255</v>
      </c>
      <c r="C25" s="22">
        <v>-3.5750000000000002</v>
      </c>
      <c r="D25" s="5"/>
    </row>
    <row r="26" spans="1:4" x14ac:dyDescent="0.35">
      <c r="A26" s="13" t="s">
        <v>204</v>
      </c>
      <c r="B26" s="13" t="s">
        <v>255</v>
      </c>
      <c r="C26" s="22">
        <v>-3.573</v>
      </c>
      <c r="D26" s="5"/>
    </row>
    <row r="27" spans="1:4" x14ac:dyDescent="0.35">
      <c r="A27" s="13" t="s">
        <v>256</v>
      </c>
      <c r="B27" s="13" t="s">
        <v>255</v>
      </c>
      <c r="C27" s="22">
        <v>-3.5310000000000001</v>
      </c>
      <c r="D27" s="5"/>
    </row>
    <row r="28" spans="1:4" x14ac:dyDescent="0.35">
      <c r="A28" s="13" t="s">
        <v>201</v>
      </c>
      <c r="B28" s="13" t="s">
        <v>255</v>
      </c>
      <c r="C28" s="22">
        <v>-3.161</v>
      </c>
      <c r="D28" s="5"/>
    </row>
    <row r="29" spans="1:4" x14ac:dyDescent="0.35">
      <c r="A29" s="13" t="s">
        <v>257</v>
      </c>
      <c r="B29" s="13" t="s">
        <v>255</v>
      </c>
      <c r="C29" s="22">
        <v>-3.133</v>
      </c>
      <c r="D29" s="5"/>
    </row>
    <row r="30" spans="1:4" x14ac:dyDescent="0.35">
      <c r="A30" s="13" t="s">
        <v>258</v>
      </c>
      <c r="B30" s="13" t="s">
        <v>255</v>
      </c>
      <c r="C30" s="22">
        <v>-2.9159999999999999</v>
      </c>
      <c r="D30" s="5"/>
    </row>
    <row r="31" spans="1:4" x14ac:dyDescent="0.35">
      <c r="A31" s="13" t="s">
        <v>193</v>
      </c>
      <c r="B31" s="13" t="s">
        <v>255</v>
      </c>
      <c r="C31" s="22">
        <v>-2.823</v>
      </c>
      <c r="D31" s="5"/>
    </row>
    <row r="32" spans="1:4" x14ac:dyDescent="0.35">
      <c r="A32" s="13" t="s">
        <v>208</v>
      </c>
      <c r="B32" s="13" t="s">
        <v>255</v>
      </c>
      <c r="C32" s="22">
        <v>-2.6789999999999998</v>
      </c>
      <c r="D32" s="5"/>
    </row>
    <row r="33" spans="1:4" x14ac:dyDescent="0.35">
      <c r="A33" s="13" t="s">
        <v>202</v>
      </c>
      <c r="B33" s="13" t="s">
        <v>255</v>
      </c>
      <c r="C33" s="22">
        <v>-2.6349999999999998</v>
      </c>
      <c r="D33" s="5"/>
    </row>
    <row r="34" spans="1:4" x14ac:dyDescent="0.35">
      <c r="A34" s="13" t="s">
        <v>259</v>
      </c>
      <c r="B34" s="13" t="s">
        <v>255</v>
      </c>
      <c r="C34" s="22">
        <v>-2.6219999999999999</v>
      </c>
      <c r="D34" s="5"/>
    </row>
    <row r="35" spans="1:4" x14ac:dyDescent="0.35">
      <c r="A35" s="13" t="s">
        <v>200</v>
      </c>
      <c r="B35" s="13" t="s">
        <v>255</v>
      </c>
      <c r="C35" s="22">
        <v>-2.2240000000000002</v>
      </c>
      <c r="D35" s="5"/>
    </row>
    <row r="36" spans="1:4" x14ac:dyDescent="0.35">
      <c r="A36" s="13" t="s">
        <v>205</v>
      </c>
      <c r="B36" s="13" t="s">
        <v>255</v>
      </c>
      <c r="C36" s="22">
        <v>-2.1720000000000002</v>
      </c>
      <c r="D36" s="5"/>
    </row>
    <row r="37" spans="1:4" x14ac:dyDescent="0.35">
      <c r="A37" s="13" t="s">
        <v>260</v>
      </c>
      <c r="B37" s="13" t="s">
        <v>255</v>
      </c>
      <c r="C37" s="22">
        <v>-2.1379999999999999</v>
      </c>
      <c r="D37" s="5"/>
    </row>
    <row r="38" spans="1:4" x14ac:dyDescent="0.35">
      <c r="A38" s="13" t="s">
        <v>195</v>
      </c>
      <c r="B38" s="13" t="s">
        <v>255</v>
      </c>
      <c r="C38" s="22">
        <v>-2.1320000000000001</v>
      </c>
      <c r="D38" s="5"/>
    </row>
    <row r="39" spans="1:4" x14ac:dyDescent="0.35">
      <c r="A39" s="13" t="s">
        <v>261</v>
      </c>
      <c r="B39" s="13" t="s">
        <v>255</v>
      </c>
      <c r="C39" s="23">
        <v>2.1379999999999999</v>
      </c>
      <c r="D39" s="5"/>
    </row>
    <row r="40" spans="1:4" x14ac:dyDescent="0.35">
      <c r="A40" s="13" t="s">
        <v>262</v>
      </c>
      <c r="B40" s="13" t="s">
        <v>255</v>
      </c>
      <c r="C40" s="23">
        <v>2.1469999999999998</v>
      </c>
      <c r="D40" s="5"/>
    </row>
    <row r="41" spans="1:4" x14ac:dyDescent="0.35">
      <c r="A41" s="13" t="s">
        <v>263</v>
      </c>
      <c r="B41" s="13" t="s">
        <v>255</v>
      </c>
      <c r="C41" s="23">
        <v>2.2069999999999999</v>
      </c>
      <c r="D41" s="5"/>
    </row>
    <row r="42" spans="1:4" x14ac:dyDescent="0.35">
      <c r="A42" s="13" t="s">
        <v>264</v>
      </c>
      <c r="B42" s="13" t="s">
        <v>255</v>
      </c>
      <c r="C42" s="23">
        <v>2.2250000000000001</v>
      </c>
      <c r="D42" s="5"/>
    </row>
    <row r="43" spans="1:4" x14ac:dyDescent="0.35">
      <c r="A43" s="13" t="s">
        <v>212</v>
      </c>
      <c r="B43" s="13" t="s">
        <v>255</v>
      </c>
      <c r="C43" s="23">
        <v>2.242</v>
      </c>
      <c r="D43" s="5"/>
    </row>
    <row r="44" spans="1:4" x14ac:dyDescent="0.35">
      <c r="A44" s="13" t="s">
        <v>265</v>
      </c>
      <c r="B44" s="13" t="s">
        <v>255</v>
      </c>
      <c r="C44" s="23">
        <v>2.2440000000000002</v>
      </c>
      <c r="D44" s="5"/>
    </row>
    <row r="45" spans="1:4" x14ac:dyDescent="0.35">
      <c r="A45" s="13" t="s">
        <v>266</v>
      </c>
      <c r="B45" s="13" t="s">
        <v>255</v>
      </c>
      <c r="C45" s="23">
        <v>2.4420000000000002</v>
      </c>
      <c r="D45" s="5"/>
    </row>
    <row r="46" spans="1:4" x14ac:dyDescent="0.35">
      <c r="A46" s="13" t="s">
        <v>211</v>
      </c>
      <c r="B46" s="13" t="s">
        <v>255</v>
      </c>
      <c r="C46" s="23">
        <v>2.5019999999999998</v>
      </c>
      <c r="D46" s="5"/>
    </row>
    <row r="47" spans="1:4" x14ac:dyDescent="0.35">
      <c r="A47" s="13" t="s">
        <v>267</v>
      </c>
      <c r="B47" s="13" t="s">
        <v>255</v>
      </c>
      <c r="C47" s="23">
        <v>3.3109999999999999</v>
      </c>
      <c r="D47" s="5"/>
    </row>
    <row r="48" spans="1:4" x14ac:dyDescent="0.35">
      <c r="A48" s="13" t="s">
        <v>268</v>
      </c>
      <c r="B48" s="13" t="s">
        <v>255</v>
      </c>
      <c r="C48" s="23">
        <v>3.9039999999999999</v>
      </c>
      <c r="D48" s="5"/>
    </row>
    <row r="49" spans="1:4" x14ac:dyDescent="0.35">
      <c r="A49" s="13" t="s">
        <v>219</v>
      </c>
      <c r="B49" s="13" t="s">
        <v>269</v>
      </c>
      <c r="C49" s="22">
        <v>-2.839</v>
      </c>
      <c r="D49" s="5"/>
    </row>
    <row r="50" spans="1:4" x14ac:dyDescent="0.35">
      <c r="A50" s="13" t="s">
        <v>270</v>
      </c>
      <c r="B50" s="13" t="s">
        <v>269</v>
      </c>
      <c r="C50" s="22">
        <v>-2</v>
      </c>
      <c r="D50" s="5"/>
    </row>
    <row r="51" spans="1:4" x14ac:dyDescent="0.35">
      <c r="A51" s="13" t="s">
        <v>222</v>
      </c>
      <c r="B51" s="13" t="s">
        <v>269</v>
      </c>
      <c r="C51" s="23">
        <v>3.8359999999999999</v>
      </c>
      <c r="D51" s="5"/>
    </row>
    <row r="52" spans="1:4" x14ac:dyDescent="0.35">
      <c r="A52" s="13" t="s">
        <v>223</v>
      </c>
      <c r="B52" s="13" t="s">
        <v>269</v>
      </c>
      <c r="C52" s="23">
        <v>4.3390000000000004</v>
      </c>
      <c r="D52" s="5"/>
    </row>
    <row r="53" spans="1:4" x14ac:dyDescent="0.35">
      <c r="A53" s="13" t="s">
        <v>227</v>
      </c>
      <c r="B53" s="13" t="s">
        <v>226</v>
      </c>
      <c r="C53" s="22">
        <v>-3.657</v>
      </c>
      <c r="D53" s="5"/>
    </row>
    <row r="54" spans="1:4" x14ac:dyDescent="0.35">
      <c r="A54" s="13" t="s">
        <v>225</v>
      </c>
      <c r="B54" s="13" t="s">
        <v>226</v>
      </c>
      <c r="C54" s="22">
        <v>-3.6509999999999998</v>
      </c>
      <c r="D54" s="5"/>
    </row>
    <row r="55" spans="1:4" x14ac:dyDescent="0.35">
      <c r="A55" s="13" t="s">
        <v>271</v>
      </c>
      <c r="B55" s="13" t="s">
        <v>226</v>
      </c>
      <c r="C55" s="22">
        <v>-2.4689999999999999</v>
      </c>
      <c r="D55" s="5"/>
    </row>
    <row r="56" spans="1:4" x14ac:dyDescent="0.35">
      <c r="A56" s="13" t="s">
        <v>272</v>
      </c>
      <c r="B56" s="13" t="s">
        <v>226</v>
      </c>
      <c r="C56" s="23">
        <v>2.2639999999999998</v>
      </c>
      <c r="D56" s="5"/>
    </row>
  </sheetData>
  <sortState xmlns:xlrd2="http://schemas.microsoft.com/office/spreadsheetml/2017/richdata2" ref="A2:C56">
    <sortCondition ref="B2:B5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6845A-7E66-4084-9FC1-06FAEFA70100}">
  <dimension ref="A1:D26"/>
  <sheetViews>
    <sheetView workbookViewId="0">
      <selection activeCell="J12" sqref="J12"/>
    </sheetView>
  </sheetViews>
  <sheetFormatPr defaultRowHeight="14.5" x14ac:dyDescent="0.35"/>
  <cols>
    <col min="1" max="1" width="17.1796875" customWidth="1"/>
    <col min="2" max="2" width="19.81640625" customWidth="1"/>
    <col min="3" max="3" width="18.54296875" customWidth="1"/>
    <col min="4" max="4" width="14.81640625" customWidth="1"/>
  </cols>
  <sheetData>
    <row r="1" spans="1:4" x14ac:dyDescent="0.35">
      <c r="A1" s="7" t="s">
        <v>238</v>
      </c>
      <c r="B1" s="7" t="s">
        <v>240</v>
      </c>
      <c r="C1" s="7" t="s">
        <v>238</v>
      </c>
      <c r="D1" s="7" t="s">
        <v>240</v>
      </c>
    </row>
    <row r="2" spans="1:4" x14ac:dyDescent="0.35">
      <c r="A2" s="24" t="s">
        <v>273</v>
      </c>
      <c r="B2" s="24"/>
      <c r="C2" s="24" t="s">
        <v>274</v>
      </c>
      <c r="D2" s="24"/>
    </row>
    <row r="3" spans="1:4" x14ac:dyDescent="0.35">
      <c r="A3" s="13" t="s">
        <v>148</v>
      </c>
      <c r="B3" s="14">
        <v>5.4720000000000004</v>
      </c>
      <c r="C3" s="13" t="s">
        <v>148</v>
      </c>
      <c r="D3" s="18">
        <v>-4.0919999999999996</v>
      </c>
    </row>
    <row r="4" spans="1:4" x14ac:dyDescent="0.35">
      <c r="A4" s="13" t="s">
        <v>225</v>
      </c>
      <c r="B4" s="14">
        <v>2.5329999999999999</v>
      </c>
      <c r="C4" s="13" t="s">
        <v>225</v>
      </c>
      <c r="D4" s="18">
        <v>-3.6509999999999998</v>
      </c>
    </row>
    <row r="5" spans="1:4" x14ac:dyDescent="0.35">
      <c r="A5" s="13" t="s">
        <v>211</v>
      </c>
      <c r="B5" s="15">
        <v>-3.657</v>
      </c>
      <c r="C5" s="13" t="s">
        <v>211</v>
      </c>
      <c r="D5" s="19">
        <v>2.5019999999999998</v>
      </c>
    </row>
    <row r="6" spans="1:4" x14ac:dyDescent="0.35">
      <c r="A6" s="13" t="s">
        <v>116</v>
      </c>
      <c r="B6" s="14">
        <v>2.7749999999999999</v>
      </c>
      <c r="C6" s="13" t="s">
        <v>116</v>
      </c>
      <c r="D6" s="18">
        <v>-2.7109999999999999</v>
      </c>
    </row>
    <row r="7" spans="1:4" x14ac:dyDescent="0.35">
      <c r="A7" s="13" t="s">
        <v>117</v>
      </c>
      <c r="B7" s="14">
        <v>5.5069999999999997</v>
      </c>
      <c r="C7" s="13" t="s">
        <v>117</v>
      </c>
      <c r="D7" s="18">
        <v>-3.2719999999999998</v>
      </c>
    </row>
    <row r="8" spans="1:4" x14ac:dyDescent="0.35">
      <c r="A8" s="13" t="s">
        <v>219</v>
      </c>
      <c r="B8" s="14">
        <v>2.52</v>
      </c>
      <c r="C8" s="13" t="s">
        <v>219</v>
      </c>
      <c r="D8" s="18">
        <v>-2.839</v>
      </c>
    </row>
    <row r="9" spans="1:4" x14ac:dyDescent="0.35">
      <c r="A9" s="13" t="s">
        <v>150</v>
      </c>
      <c r="B9" s="14">
        <v>2.7440000000000002</v>
      </c>
      <c r="C9" s="13" t="s">
        <v>150</v>
      </c>
      <c r="D9" s="18">
        <v>-2.415</v>
      </c>
    </row>
    <row r="10" spans="1:4" x14ac:dyDescent="0.35">
      <c r="A10" s="13" t="s">
        <v>222</v>
      </c>
      <c r="B10" s="15">
        <v>-4.3769999999999998</v>
      </c>
      <c r="C10" s="13" t="s">
        <v>222</v>
      </c>
      <c r="D10" s="19">
        <v>3.8359999999999999</v>
      </c>
    </row>
    <row r="11" spans="1:4" x14ac:dyDescent="0.35">
      <c r="A11" s="13" t="s">
        <v>146</v>
      </c>
      <c r="B11" s="14">
        <v>3.44</v>
      </c>
      <c r="C11" s="13" t="s">
        <v>146</v>
      </c>
      <c r="D11" s="18">
        <v>-2.7490000000000001</v>
      </c>
    </row>
    <row r="12" spans="1:4" x14ac:dyDescent="0.35">
      <c r="A12" s="13" t="s">
        <v>214</v>
      </c>
      <c r="B12" s="15">
        <v>-5.9880000000000004</v>
      </c>
      <c r="C12" s="13" t="s">
        <v>214</v>
      </c>
      <c r="D12" s="19">
        <v>3.3109999999999999</v>
      </c>
    </row>
    <row r="13" spans="1:4" x14ac:dyDescent="0.35">
      <c r="A13" s="13" t="s">
        <v>223</v>
      </c>
      <c r="B13" s="15">
        <v>-8.1869999999999994</v>
      </c>
      <c r="C13" s="13" t="s">
        <v>223</v>
      </c>
      <c r="D13" s="19">
        <v>4.3390000000000004</v>
      </c>
    </row>
    <row r="14" spans="1:4" x14ac:dyDescent="0.35">
      <c r="A14" s="13" t="s">
        <v>198</v>
      </c>
      <c r="B14" s="14">
        <v>7.1070000000000002</v>
      </c>
      <c r="C14" s="13" t="s">
        <v>198</v>
      </c>
      <c r="D14" s="18">
        <v>-5.6740000000000004</v>
      </c>
    </row>
    <row r="15" spans="1:4" x14ac:dyDescent="0.35">
      <c r="A15" s="13" t="s">
        <v>195</v>
      </c>
      <c r="B15" s="14">
        <v>2.573</v>
      </c>
      <c r="C15" s="13" t="s">
        <v>195</v>
      </c>
      <c r="D15" s="18">
        <v>-3.573</v>
      </c>
    </row>
    <row r="16" spans="1:4" x14ac:dyDescent="0.35">
      <c r="A16" s="13" t="s">
        <v>204</v>
      </c>
      <c r="B16" s="14">
        <v>3.67</v>
      </c>
      <c r="C16" s="13" t="s">
        <v>204</v>
      </c>
      <c r="D16" s="18">
        <v>-2.2360000000000002</v>
      </c>
    </row>
    <row r="17" spans="1:4" x14ac:dyDescent="0.35">
      <c r="A17" s="13" t="s">
        <v>187</v>
      </c>
      <c r="B17" s="14">
        <v>2.6150000000000002</v>
      </c>
      <c r="C17" s="13" t="s">
        <v>187</v>
      </c>
      <c r="D17" s="18">
        <v>-3.5750000000000002</v>
      </c>
    </row>
    <row r="18" spans="1:4" x14ac:dyDescent="0.35">
      <c r="A18" s="13" t="s">
        <v>208</v>
      </c>
      <c r="B18" s="14">
        <v>2.6259999999999999</v>
      </c>
      <c r="C18" s="13" t="s">
        <v>208</v>
      </c>
      <c r="D18" s="18">
        <v>-2.6789999999999998</v>
      </c>
    </row>
    <row r="19" spans="1:4" x14ac:dyDescent="0.35">
      <c r="A19" s="13" t="s">
        <v>200</v>
      </c>
      <c r="B19" s="14">
        <v>5.3</v>
      </c>
      <c r="C19" s="13" t="s">
        <v>200</v>
      </c>
      <c r="D19" s="18">
        <v>-2.2240000000000002</v>
      </c>
    </row>
    <row r="20" spans="1:4" x14ac:dyDescent="0.35">
      <c r="A20" s="13" t="s">
        <v>227</v>
      </c>
      <c r="B20" s="14">
        <v>3.657</v>
      </c>
      <c r="C20" s="13" t="s">
        <v>227</v>
      </c>
      <c r="D20" s="18">
        <v>-3.657</v>
      </c>
    </row>
    <row r="21" spans="1:4" x14ac:dyDescent="0.35">
      <c r="A21" s="13" t="s">
        <v>151</v>
      </c>
      <c r="B21" s="14">
        <v>3.0489999999999999</v>
      </c>
      <c r="C21" s="13" t="s">
        <v>151</v>
      </c>
      <c r="D21" s="18">
        <v>-2.65</v>
      </c>
    </row>
    <row r="22" spans="1:4" x14ac:dyDescent="0.35">
      <c r="A22" s="13" t="s">
        <v>205</v>
      </c>
      <c r="B22" s="14">
        <v>2.6</v>
      </c>
      <c r="C22" s="13" t="s">
        <v>205</v>
      </c>
      <c r="D22" s="18">
        <v>-2.1720000000000002</v>
      </c>
    </row>
    <row r="23" spans="1:4" x14ac:dyDescent="0.35">
      <c r="A23" s="13" t="s">
        <v>193</v>
      </c>
      <c r="B23" s="14">
        <v>7.0419999999999998</v>
      </c>
      <c r="C23" s="13" t="s">
        <v>193</v>
      </c>
      <c r="D23" s="18">
        <v>-2.823</v>
      </c>
    </row>
    <row r="24" spans="1:4" x14ac:dyDescent="0.35">
      <c r="A24" s="13" t="s">
        <v>201</v>
      </c>
      <c r="B24" s="14">
        <v>3.01</v>
      </c>
      <c r="C24" s="13" t="s">
        <v>201</v>
      </c>
      <c r="D24" s="18">
        <v>-3.161</v>
      </c>
    </row>
    <row r="25" spans="1:4" x14ac:dyDescent="0.35">
      <c r="A25" s="13" t="s">
        <v>118</v>
      </c>
      <c r="B25" s="14">
        <v>3.3170000000000002</v>
      </c>
      <c r="C25" s="13" t="s">
        <v>118</v>
      </c>
      <c r="D25" s="18">
        <v>-2.1110000000000002</v>
      </c>
    </row>
    <row r="26" spans="1:4" x14ac:dyDescent="0.35">
      <c r="A26" s="13" t="s">
        <v>139</v>
      </c>
      <c r="B26" s="15">
        <v>-2.5910000000000002</v>
      </c>
      <c r="C26" s="13" t="s">
        <v>139</v>
      </c>
      <c r="D26" s="19">
        <v>3.6269999999999998</v>
      </c>
    </row>
  </sheetData>
  <sortState xmlns:xlrd2="http://schemas.microsoft.com/office/spreadsheetml/2017/richdata2" ref="C4:D26">
    <sortCondition ref="C4:C26"/>
  </sortState>
  <mergeCells count="2">
    <mergeCell ref="C2:D2"/>
    <mergeCell ref="A2:B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A4CB9C528B904295E329BE70EBE8F4" ma:contentTypeVersion="14" ma:contentTypeDescription="Create a new document." ma:contentTypeScope="" ma:versionID="1aa078812c511b40a8bed81c55b14069">
  <xsd:schema xmlns:xsd="http://www.w3.org/2001/XMLSchema" xmlns:xs="http://www.w3.org/2001/XMLSchema" xmlns:p="http://schemas.microsoft.com/office/2006/metadata/properties" xmlns:ns2="055f0f6a-8c7c-4178-8a35-a67a0944785d" xmlns:ns3="10512499-1840-4190-af6c-ec937e634bd6" targetNamespace="http://schemas.microsoft.com/office/2006/metadata/properties" ma:root="true" ma:fieldsID="6eeefcefde2ffaa23772d384b4e271fd" ns2:_="" ns3:_="">
    <xsd:import namespace="055f0f6a-8c7c-4178-8a35-a67a0944785d"/>
    <xsd:import namespace="10512499-1840-4190-af6c-ec937e634b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5f0f6a-8c7c-4178-8a35-a67a09447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375ea7b-1eef-4e91-915e-32e4cb5a9c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512499-1840-4190-af6c-ec937e634bd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1d6fe81-d62c-4427-bec6-823852de1bc1}" ma:internalName="TaxCatchAll" ma:showField="CatchAllData" ma:web="10512499-1840-4190-af6c-ec937e634b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0512499-1840-4190-af6c-ec937e634bd6" xsi:nil="true"/>
    <lcf76f155ced4ddcb4097134ff3c332f xmlns="055f0f6a-8c7c-4178-8a35-a67a09447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347A4A-0D3B-4EFE-A32B-956886C849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6BB111-C583-4B4A-857F-95B43BEA7998}"/>
</file>

<file path=customXml/itemProps3.xml><?xml version="1.0" encoding="utf-8"?>
<ds:datastoreItem xmlns:ds="http://schemas.openxmlformats.org/officeDocument/2006/customXml" ds:itemID="{D40CA112-39D2-4B5F-A3C5-CC8380FD9088}">
  <ds:schemaRefs>
    <ds:schemaRef ds:uri="http://schemas.microsoft.com/office/2006/metadata/properties"/>
    <ds:schemaRef ds:uri="http://schemas.microsoft.com/office/infopath/2007/PartnerControls"/>
    <ds:schemaRef ds:uri="10512499-1840-4190-af6c-ec937e634bd6"/>
    <ds:schemaRef ds:uri="055f0f6a-8c7c-4178-8a35-a67a0944785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Canonical pathway in rapamycin </vt:lpstr>
      <vt:lpstr>Upstream regulator_males </vt:lpstr>
      <vt:lpstr>Upstream regulator females</vt:lpstr>
      <vt:lpstr>sexual dimorphic uptreamReg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Ola</dc:creator>
  <cp:keywords/>
  <dc:description/>
  <cp:lastModifiedBy>Ola</cp:lastModifiedBy>
  <cp:revision/>
  <dcterms:created xsi:type="dcterms:W3CDTF">2022-12-18T02:02:20Z</dcterms:created>
  <dcterms:modified xsi:type="dcterms:W3CDTF">2023-01-12T21:49:09Z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0x0101001FA4CB9C528B904295E329BE70EBE8F4</vt:lpwstr>
  </property>
  <property fmtid="{D5CDD505-2E9C-101B-9397-08002B2CF9AE}" pid="3" name="MediaServiceImageTags">
    <vt:lpwstr/>
  </property>
</Properties>
</file>